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6.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7.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8.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9.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0.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11.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12.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drawings/drawing13.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C:\Users\hwilliams\Desktop\"/>
    </mc:Choice>
  </mc:AlternateContent>
  <xr:revisionPtr revIDLastSave="0" documentId="13_ncr:1_{D815C7EA-42F8-4ED5-991F-70463E6F1F7A}" xr6:coauthVersionLast="46" xr6:coauthVersionMax="46" xr10:uidLastSave="{00000000-0000-0000-0000-000000000000}"/>
  <bookViews>
    <workbookView xWindow="20370" yWindow="-120" windowWidth="29040" windowHeight="15840" tabRatio="691" xr2:uid="{00000000-000D-0000-FFFF-FFFF00000000}"/>
  </bookViews>
  <sheets>
    <sheet name="Intro" sheetId="14" r:id="rId1"/>
    <sheet name="Summary" sheetId="8" r:id="rId2"/>
    <sheet name="Select Year" sheetId="13" r:id="rId3"/>
    <sheet name="Electricity" sheetId="1" r:id="rId4"/>
    <sheet name="NG" sheetId="17" r:id="rId5"/>
    <sheet name="LPG" sheetId="18" r:id="rId6"/>
    <sheet name="Kerosene" sheetId="19" r:id="rId7"/>
    <sheet name="Marked Gasoil" sheetId="22" r:id="rId8"/>
    <sheet name="Light, Medium &amp; Heavy Fuel Oils" sheetId="23" r:id="rId9"/>
    <sheet name="Road Diesel" sheetId="25" r:id="rId10"/>
    <sheet name="Petrol" sheetId="26" r:id="rId11"/>
    <sheet name="Other Fuels" sheetId="27" r:id="rId12"/>
    <sheet name="EnPI" sheetId="29" r:id="rId13"/>
    <sheet name="Version" sheetId="12" r:id="rId14"/>
  </sheets>
  <externalReferences>
    <externalReference r:id="rId15"/>
  </externalReferences>
  <definedNames>
    <definedName name="allocate">'Other Fuels'!$K$4</definedName>
    <definedName name="Carbon1">'Select Year'!$X$11</definedName>
    <definedName name="Carbon2">'Select Year'!$X$12</definedName>
    <definedName name="Carbon3">'Select Year'!$X$13</definedName>
    <definedName name="Carbon4">'Select Year'!$X$14</definedName>
    <definedName name="Carbon5">'Select Year'!$X$15</definedName>
    <definedName name="DataSources">OFFSET([1]Sources!$F$2,1,0,COUNTA([1]Sources!$F$2:$F$52)-COUNTBLANK([1]Sources!$F$2:$F$52)-1,1)</definedName>
    <definedName name="FuelComment">OFFSET([1]Sources!$H$2,1,0,COUNTA([1]Sources!$H$2:$H$52)-COUNTBLANK([1]Sources!$H$2:$H$52)-1,1)</definedName>
    <definedName name="Fuels">'Select Year'!$AR$10:$AR$11</definedName>
    <definedName name="Oils">'Select Year'!$AQ$10:$AQ$12</definedName>
    <definedName name="_xlnm.Print_Area" localSheetId="3">Electricity!$B$4:$BX$22</definedName>
    <definedName name="_xlnm.Print_Area" localSheetId="12">EnPI!$A$5:$BK$22</definedName>
    <definedName name="_xlnm.Print_Area" localSheetId="6">Kerosene!$B$4:$CL$22</definedName>
    <definedName name="_xlnm.Print_Area" localSheetId="8">'Light, Medium &amp; Heavy Fuel Oils'!$B$4:$CL$22</definedName>
    <definedName name="_xlnm.Print_Area" localSheetId="5">LPG!$B$4:$CL$22</definedName>
    <definedName name="_xlnm.Print_Area" localSheetId="7">'Marked Gasoil'!$B$4:$CL$22</definedName>
    <definedName name="_xlnm.Print_Area" localSheetId="4">NG!$B$4:$BC$22</definedName>
    <definedName name="_xlnm.Print_Area" localSheetId="11">'Other Fuels'!$B$4:$CL$22</definedName>
    <definedName name="_xlnm.Print_Area" localSheetId="10">Petrol!$B$4:$CL$22</definedName>
    <definedName name="_xlnm.Print_Area" localSheetId="9">'Road Diesel'!$B$4:$CL$22</definedName>
    <definedName name="_xlnm.Print_Area" localSheetId="1">Summary!$A$4:$AG$21</definedName>
    <definedName name="_xlnm.Print_Titles" localSheetId="3">Electricity!$B:$J,Electricity!$1:$2</definedName>
    <definedName name="_xlnm.Print_Titles" localSheetId="6">Kerosene!$B:$I,Kerosene!$1:$2</definedName>
    <definedName name="_xlnm.Print_Titles" localSheetId="8">'Light, Medium &amp; Heavy Fuel Oils'!$B:$I,'Light, Medium &amp; Heavy Fuel Oils'!$1:$2</definedName>
    <definedName name="_xlnm.Print_Titles" localSheetId="5">LPG!$B:$I,LPG!$1:$2</definedName>
    <definedName name="_xlnm.Print_Titles" localSheetId="7">'Marked Gasoil'!$B:$I,'Marked Gasoil'!$1:$2</definedName>
    <definedName name="_xlnm.Print_Titles" localSheetId="4">NG!$B:$J,NG!$1:$2</definedName>
    <definedName name="_xlnm.Print_Titles" localSheetId="11">'Other Fuels'!$B:$I,'Other Fuels'!$1:$2</definedName>
    <definedName name="_xlnm.Print_Titles" localSheetId="10">Petrol!$B:$I,Petrol!$1:$2</definedName>
    <definedName name="_xlnm.Print_Titles" localSheetId="9">'Road Diesel'!$B:$I,'Road Diesel'!$1:$2</definedName>
    <definedName name="TorT">'Other Fuels'!$BQ$4:$BQ$5</definedName>
    <definedName name="Year1">'Select Year'!$B$4</definedName>
    <definedName name="Year2">'Select Year'!#REF!</definedName>
    <definedName name="Year3">'Select Year'!#REF!</definedName>
    <definedName name="Year4">'Select Year'!#REF!</definedName>
    <definedName name="Year5">'Select Year'!#REF!</definedName>
    <definedName name="Years">'Select Year'!$B$4:$B$4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27" l="1"/>
  <c r="B29" i="27" s="1"/>
  <c r="CM11" i="27"/>
  <c r="CM12" i="27"/>
  <c r="CM13" i="27"/>
  <c r="CM14" i="27"/>
  <c r="CM15" i="27"/>
  <c r="CM16" i="27"/>
  <c r="CM17" i="27"/>
  <c r="CM18" i="27"/>
  <c r="CM19" i="27"/>
  <c r="CM20" i="27"/>
  <c r="CM21" i="27"/>
  <c r="CM10" i="27"/>
  <c r="B24" i="26"/>
  <c r="B29" i="26" s="1"/>
  <c r="CM11" i="26"/>
  <c r="CM12" i="26"/>
  <c r="CM13" i="26"/>
  <c r="CM14" i="26"/>
  <c r="CM15" i="26"/>
  <c r="CM16" i="26"/>
  <c r="CM17" i="26"/>
  <c r="CM18" i="26"/>
  <c r="CM19" i="26"/>
  <c r="CM20" i="26"/>
  <c r="CM21" i="26"/>
  <c r="CM10" i="26"/>
  <c r="B24" i="25"/>
  <c r="B29" i="25" s="1"/>
  <c r="CM11" i="25"/>
  <c r="CM12" i="25"/>
  <c r="CM13" i="25"/>
  <c r="CM14" i="25"/>
  <c r="CM15" i="25"/>
  <c r="CM16" i="25"/>
  <c r="CM17" i="25"/>
  <c r="CM18" i="25"/>
  <c r="CM19" i="25"/>
  <c r="CM20" i="25"/>
  <c r="CM21" i="25"/>
  <c r="CM10" i="25"/>
  <c r="B24" i="23"/>
  <c r="B29" i="23" s="1"/>
  <c r="CM11" i="23"/>
  <c r="CM12" i="23"/>
  <c r="CM13" i="23"/>
  <c r="CM14" i="23"/>
  <c r="CM15" i="23"/>
  <c r="CM16" i="23"/>
  <c r="CM17" i="23"/>
  <c r="CM18" i="23"/>
  <c r="CM19" i="23"/>
  <c r="CM20" i="23"/>
  <c r="CM21" i="23"/>
  <c r="CM10" i="23"/>
  <c r="B24" i="22"/>
  <c r="B29" i="22" s="1"/>
  <c r="CM11" i="22"/>
  <c r="CM12" i="22"/>
  <c r="CM13" i="22"/>
  <c r="CM14" i="22"/>
  <c r="CM15" i="22"/>
  <c r="CM16" i="22"/>
  <c r="CM17" i="22"/>
  <c r="CM18" i="22"/>
  <c r="CM19" i="22"/>
  <c r="CM20" i="22"/>
  <c r="CM21" i="22"/>
  <c r="CM10" i="22"/>
  <c r="CM11" i="19"/>
  <c r="CM12" i="19"/>
  <c r="CM13" i="19"/>
  <c r="CM14" i="19"/>
  <c r="CM15" i="19"/>
  <c r="CM16" i="19"/>
  <c r="CM17" i="19"/>
  <c r="CM18" i="19"/>
  <c r="CM19" i="19"/>
  <c r="CM20" i="19"/>
  <c r="CM21" i="19"/>
  <c r="CM10" i="19"/>
  <c r="B24" i="19"/>
  <c r="B29" i="19" s="1"/>
  <c r="CM11" i="18"/>
  <c r="CM12" i="18"/>
  <c r="CM13" i="18"/>
  <c r="CM14" i="18"/>
  <c r="CM15" i="18"/>
  <c r="CM16" i="18"/>
  <c r="CM17" i="18"/>
  <c r="CM18" i="18"/>
  <c r="CM19" i="18"/>
  <c r="CM20" i="18"/>
  <c r="CM21" i="18"/>
  <c r="CM10" i="18"/>
  <c r="B24" i="18"/>
  <c r="B29" i="18" s="1"/>
  <c r="B24" i="17"/>
  <c r="B29" i="17" s="1"/>
  <c r="BD11" i="17"/>
  <c r="BD12" i="17"/>
  <c r="BD13" i="17"/>
  <c r="BD14" i="17"/>
  <c r="BD15" i="17"/>
  <c r="BD16" i="17"/>
  <c r="BD17" i="17"/>
  <c r="BD18" i="17"/>
  <c r="BD19" i="17"/>
  <c r="BD20" i="17"/>
  <c r="BD21" i="17"/>
  <c r="BD10" i="17"/>
  <c r="B29" i="1"/>
  <c r="B24" i="1"/>
  <c r="B2" i="27"/>
  <c r="B2" i="26"/>
  <c r="B2" i="25"/>
  <c r="B2" i="23"/>
  <c r="B2" i="22"/>
  <c r="B2" i="19"/>
  <c r="B2" i="18"/>
  <c r="B2" i="17"/>
  <c r="B2" i="1"/>
  <c r="BY11" i="1"/>
  <c r="BY12" i="1"/>
  <c r="BY13" i="1"/>
  <c r="BY14" i="1"/>
  <c r="BY15" i="1"/>
  <c r="BY16" i="1"/>
  <c r="BY17" i="1"/>
  <c r="BY18" i="1"/>
  <c r="BY19" i="1"/>
  <c r="BY20" i="1"/>
  <c r="BY21" i="1"/>
  <c r="BY10" i="1"/>
  <c r="S11" i="27"/>
  <c r="O36" i="27"/>
  <c r="N20" i="29" l="1"/>
  <c r="K20" i="29"/>
  <c r="J20" i="29"/>
  <c r="I20" i="29"/>
  <c r="H20" i="29"/>
  <c r="G20" i="29"/>
  <c r="F20" i="29"/>
  <c r="E20" i="29"/>
  <c r="D20" i="29"/>
  <c r="B20" i="29"/>
  <c r="K13" i="14"/>
  <c r="BB7" i="29"/>
  <c r="BC7" i="29"/>
  <c r="BD7" i="29"/>
  <c r="BE7" i="29"/>
  <c r="BF7" i="29"/>
  <c r="BG7" i="29"/>
  <c r="BH7" i="29"/>
  <c r="BI7" i="29"/>
  <c r="BJ7" i="29"/>
  <c r="BK7" i="29"/>
  <c r="BA7" i="29"/>
  <c r="AZ7" i="29"/>
  <c r="AK7" i="29"/>
  <c r="AC7" i="29"/>
  <c r="AD7" i="29"/>
  <c r="AE7" i="29"/>
  <c r="AF7" i="29"/>
  <c r="AG7" i="29"/>
  <c r="AH7" i="29"/>
  <c r="AI7" i="29"/>
  <c r="AJ7" i="29"/>
  <c r="AL7" i="29"/>
  <c r="AM7" i="29" s="1"/>
  <c r="AB7" i="29"/>
  <c r="AA7" i="29"/>
  <c r="B19" i="29"/>
  <c r="B18" i="29"/>
  <c r="B17" i="29"/>
  <c r="B16" i="29"/>
  <c r="B15" i="29"/>
  <c r="B14" i="29"/>
  <c r="B13" i="29"/>
  <c r="B12" i="29"/>
  <c r="B11" i="29"/>
  <c r="B10" i="29"/>
  <c r="B9" i="29"/>
  <c r="B8" i="29"/>
  <c r="W6" i="29"/>
  <c r="K6" i="29" s="1"/>
  <c r="A21" i="8"/>
  <c r="A46" i="8" s="1"/>
  <c r="BG6" i="8"/>
  <c r="BH6" i="8"/>
  <c r="BI6" i="8"/>
  <c r="BJ6" i="8"/>
  <c r="BK6" i="8"/>
  <c r="BL6" i="8"/>
  <c r="BM6" i="8"/>
  <c r="BF6" i="8"/>
  <c r="BC6" i="8"/>
  <c r="AW6" i="8"/>
  <c r="AX6" i="8"/>
  <c r="AY6" i="8"/>
  <c r="AZ6" i="8"/>
  <c r="BA6" i="8"/>
  <c r="BB6" i="8"/>
  <c r="AV6" i="8"/>
  <c r="AM6" i="8"/>
  <c r="AN6" i="8"/>
  <c r="AO6" i="8"/>
  <c r="AP6" i="8"/>
  <c r="AQ6" i="8"/>
  <c r="AR6" i="8"/>
  <c r="AS6" i="8"/>
  <c r="AL6" i="8"/>
  <c r="AI6" i="29" l="1"/>
  <c r="BH6" i="29"/>
  <c r="AV6" i="29"/>
  <c r="K5" i="8"/>
  <c r="AU53" i="27"/>
  <c r="AQ53" i="27"/>
  <c r="AM53" i="27"/>
  <c r="AI53" i="27"/>
  <c r="AE53" i="27"/>
  <c r="AA53" i="27"/>
  <c r="W53" i="27"/>
  <c r="S53" i="27"/>
  <c r="O53" i="27"/>
  <c r="K53" i="27"/>
  <c r="AU52" i="27"/>
  <c r="AQ52" i="27"/>
  <c r="AM52" i="27"/>
  <c r="AI52" i="27"/>
  <c r="AE52" i="27"/>
  <c r="AA52" i="27"/>
  <c r="W52" i="27"/>
  <c r="S52" i="27"/>
  <c r="O52" i="27"/>
  <c r="K52" i="27"/>
  <c r="AU51" i="27"/>
  <c r="AQ51" i="27"/>
  <c r="AM51" i="27"/>
  <c r="AI51" i="27"/>
  <c r="AE51" i="27"/>
  <c r="AA51" i="27"/>
  <c r="W51" i="27"/>
  <c r="S51" i="27"/>
  <c r="O51" i="27"/>
  <c r="K51" i="27"/>
  <c r="AU50" i="27"/>
  <c r="AQ50" i="27"/>
  <c r="AM50" i="27"/>
  <c r="AI50" i="27"/>
  <c r="AE50" i="27"/>
  <c r="AA50" i="27"/>
  <c r="W50" i="27"/>
  <c r="S50" i="27"/>
  <c r="O50" i="27"/>
  <c r="K50" i="27"/>
  <c r="AU49" i="27"/>
  <c r="AQ49" i="27"/>
  <c r="AM49" i="27"/>
  <c r="AI49" i="27"/>
  <c r="AE49" i="27"/>
  <c r="AA49" i="27"/>
  <c r="W49" i="27"/>
  <c r="S49" i="27"/>
  <c r="O49" i="27"/>
  <c r="K49" i="27"/>
  <c r="AU48" i="27"/>
  <c r="AQ48" i="27"/>
  <c r="AM48" i="27"/>
  <c r="AI48" i="27"/>
  <c r="AE48" i="27"/>
  <c r="AA48" i="27"/>
  <c r="W48" i="27"/>
  <c r="S48" i="27"/>
  <c r="O48" i="27"/>
  <c r="K48" i="27"/>
  <c r="AU47" i="27"/>
  <c r="AQ47" i="27"/>
  <c r="AM47" i="27"/>
  <c r="AI47" i="27"/>
  <c r="AE47" i="27"/>
  <c r="AA47" i="27"/>
  <c r="W47" i="27"/>
  <c r="S47" i="27"/>
  <c r="O47" i="27"/>
  <c r="K47" i="27"/>
  <c r="AU46" i="27"/>
  <c r="AQ46" i="27"/>
  <c r="AM46" i="27"/>
  <c r="AI46" i="27"/>
  <c r="AE46" i="27"/>
  <c r="AA46" i="27"/>
  <c r="W46" i="27"/>
  <c r="S46" i="27"/>
  <c r="O46" i="27"/>
  <c r="K46" i="27"/>
  <c r="AU45" i="27"/>
  <c r="AQ45" i="27"/>
  <c r="AM45" i="27"/>
  <c r="AI45" i="27"/>
  <c r="AE45" i="27"/>
  <c r="AA45" i="27"/>
  <c r="W45" i="27"/>
  <c r="S45" i="27"/>
  <c r="O45" i="27"/>
  <c r="K45" i="27"/>
  <c r="AU44" i="27"/>
  <c r="AQ44" i="27"/>
  <c r="AM44" i="27"/>
  <c r="AI44" i="27"/>
  <c r="AE44" i="27"/>
  <c r="AA44" i="27"/>
  <c r="W44" i="27"/>
  <c r="S44" i="27"/>
  <c r="O44" i="27"/>
  <c r="K44" i="27"/>
  <c r="AU43" i="27"/>
  <c r="AQ43" i="27"/>
  <c r="AM43" i="27"/>
  <c r="AI43" i="27"/>
  <c r="AE43" i="27"/>
  <c r="AA43" i="27"/>
  <c r="W43" i="27"/>
  <c r="S43" i="27"/>
  <c r="S54" i="27" s="1"/>
  <c r="O43" i="27"/>
  <c r="K43" i="27"/>
  <c r="AU42" i="27"/>
  <c r="AQ42" i="27"/>
  <c r="AM42" i="27"/>
  <c r="AI42" i="27"/>
  <c r="AE42" i="27"/>
  <c r="AA42" i="27"/>
  <c r="AA54" i="27" s="1"/>
  <c r="W42" i="27"/>
  <c r="S42" i="27"/>
  <c r="O42" i="27"/>
  <c r="K42" i="27"/>
  <c r="AW53" i="27"/>
  <c r="AS53" i="27"/>
  <c r="AO53" i="27"/>
  <c r="AK53" i="27"/>
  <c r="AG53" i="27"/>
  <c r="AC53" i="27"/>
  <c r="Y53" i="27"/>
  <c r="U53" i="27"/>
  <c r="Q53" i="27"/>
  <c r="L53" i="27"/>
  <c r="M53" i="27" s="1"/>
  <c r="D53" i="27"/>
  <c r="E53" i="27" s="1"/>
  <c r="I53" i="27" s="1"/>
  <c r="AW52" i="27"/>
  <c r="AS52" i="27"/>
  <c r="AO52" i="27"/>
  <c r="AK52" i="27"/>
  <c r="AG52" i="27"/>
  <c r="AC52" i="27"/>
  <c r="Y52" i="27"/>
  <c r="U52" i="27"/>
  <c r="Q52" i="27"/>
  <c r="L52" i="27"/>
  <c r="M52" i="27" s="1"/>
  <c r="D52" i="27"/>
  <c r="E52" i="27" s="1"/>
  <c r="I52" i="27" s="1"/>
  <c r="AW51" i="27"/>
  <c r="AS51" i="27"/>
  <c r="AO51" i="27"/>
  <c r="AK51" i="27"/>
  <c r="AG51" i="27"/>
  <c r="AC51" i="27"/>
  <c r="Y51" i="27"/>
  <c r="U51" i="27"/>
  <c r="Q51" i="27"/>
  <c r="L51" i="27"/>
  <c r="M51" i="27" s="1"/>
  <c r="D51" i="27"/>
  <c r="E51" i="27" s="1"/>
  <c r="I51" i="27" s="1"/>
  <c r="AW50" i="27"/>
  <c r="AS50" i="27"/>
  <c r="AO50" i="27"/>
  <c r="AK50" i="27"/>
  <c r="AG50" i="27"/>
  <c r="AC50" i="27"/>
  <c r="Y50" i="27"/>
  <c r="U50" i="27"/>
  <c r="Q50" i="27"/>
  <c r="L50" i="27"/>
  <c r="M50" i="27" s="1"/>
  <c r="D50" i="27"/>
  <c r="E50" i="27" s="1"/>
  <c r="I50" i="27" s="1"/>
  <c r="AW49" i="27"/>
  <c r="AS49" i="27"/>
  <c r="AO49" i="27"/>
  <c r="AK49" i="27"/>
  <c r="AG49" i="27"/>
  <c r="AC49" i="27"/>
  <c r="Y49" i="27"/>
  <c r="U49" i="27"/>
  <c r="Q49" i="27"/>
  <c r="M49" i="27"/>
  <c r="F49" i="27"/>
  <c r="D49" i="27"/>
  <c r="E49" i="27" s="1"/>
  <c r="I49" i="27" s="1"/>
  <c r="AW48" i="27"/>
  <c r="AS48" i="27"/>
  <c r="AO48" i="27"/>
  <c r="AK48" i="27"/>
  <c r="AG48" i="27"/>
  <c r="AC48" i="27"/>
  <c r="Y48" i="27"/>
  <c r="U48" i="27"/>
  <c r="Q48" i="27"/>
  <c r="L48" i="27"/>
  <c r="M48" i="27" s="1"/>
  <c r="D48" i="27"/>
  <c r="E48" i="27" s="1"/>
  <c r="I48" i="27" s="1"/>
  <c r="AW47" i="27"/>
  <c r="AS47" i="27"/>
  <c r="AO47" i="27"/>
  <c r="AK47" i="27"/>
  <c r="AG47" i="27"/>
  <c r="AC47" i="27"/>
  <c r="Y47" i="27"/>
  <c r="U47" i="27"/>
  <c r="Q47" i="27"/>
  <c r="L47" i="27"/>
  <c r="M47" i="27" s="1"/>
  <c r="D47" i="27"/>
  <c r="E47" i="27" s="1"/>
  <c r="I47" i="27" s="1"/>
  <c r="AW46" i="27"/>
  <c r="AS46" i="27"/>
  <c r="AO46" i="27"/>
  <c r="AK46" i="27"/>
  <c r="AG46" i="27"/>
  <c r="AC46" i="27"/>
  <c r="Y46" i="27"/>
  <c r="U46" i="27"/>
  <c r="Q46" i="27"/>
  <c r="L46" i="27"/>
  <c r="M46" i="27" s="1"/>
  <c r="D46" i="27"/>
  <c r="E46" i="27" s="1"/>
  <c r="I46" i="27" s="1"/>
  <c r="AW45" i="27"/>
  <c r="AS45" i="27"/>
  <c r="AO45" i="27"/>
  <c r="AK45" i="27"/>
  <c r="AG45" i="27"/>
  <c r="AC45" i="27"/>
  <c r="Y45" i="27"/>
  <c r="U45" i="27"/>
  <c r="Q45" i="27"/>
  <c r="L45" i="27"/>
  <c r="M45" i="27" s="1"/>
  <c r="D45" i="27"/>
  <c r="E45" i="27" s="1"/>
  <c r="I45" i="27" s="1"/>
  <c r="AW44" i="27"/>
  <c r="AS44" i="27"/>
  <c r="AO44" i="27"/>
  <c r="AK44" i="27"/>
  <c r="AG44" i="27"/>
  <c r="AC44" i="27"/>
  <c r="Y44" i="27"/>
  <c r="U44" i="27"/>
  <c r="Q44" i="27"/>
  <c r="L44" i="27"/>
  <c r="M44" i="27" s="1"/>
  <c r="D44" i="27"/>
  <c r="E44" i="27" s="1"/>
  <c r="I44" i="27" s="1"/>
  <c r="AW43" i="27"/>
  <c r="AS43" i="27"/>
  <c r="AO43" i="27"/>
  <c r="AK43" i="27"/>
  <c r="AG43" i="27"/>
  <c r="AC43" i="27"/>
  <c r="Y43" i="27"/>
  <c r="T43" i="27"/>
  <c r="U43" i="27" s="1"/>
  <c r="P43" i="27"/>
  <c r="Q43" i="27" s="1"/>
  <c r="L43" i="27"/>
  <c r="M43" i="27" s="1"/>
  <c r="D43" i="27"/>
  <c r="E43" i="27" s="1"/>
  <c r="I43" i="27" s="1"/>
  <c r="AW42" i="27"/>
  <c r="AS42" i="27"/>
  <c r="AO42" i="27"/>
  <c r="AK42" i="27"/>
  <c r="AG42" i="27"/>
  <c r="AC42" i="27"/>
  <c r="Y42" i="27"/>
  <c r="U42" i="27"/>
  <c r="P42" i="27"/>
  <c r="Q42" i="27" s="1"/>
  <c r="L42" i="27"/>
  <c r="M42" i="27" s="1"/>
  <c r="D42" i="27"/>
  <c r="E42" i="27" s="1"/>
  <c r="I42" i="27" s="1"/>
  <c r="AU21" i="27"/>
  <c r="AU20" i="27"/>
  <c r="AU19" i="27"/>
  <c r="AU18" i="27"/>
  <c r="AU17" i="27"/>
  <c r="AU16" i="27"/>
  <c r="AU15" i="27"/>
  <c r="AU14" i="27"/>
  <c r="AU13" i="27"/>
  <c r="AU12" i="27"/>
  <c r="AU22" i="27" s="1"/>
  <c r="AU11" i="27"/>
  <c r="AU10" i="27"/>
  <c r="AQ21" i="27"/>
  <c r="AQ20" i="27"/>
  <c r="AQ19" i="27"/>
  <c r="AQ18" i="27"/>
  <c r="AQ17" i="27"/>
  <c r="AQ16" i="27"/>
  <c r="AQ15" i="27"/>
  <c r="AQ14" i="27"/>
  <c r="AQ13" i="27"/>
  <c r="AQ12" i="27"/>
  <c r="AQ11" i="27"/>
  <c r="AQ10" i="27"/>
  <c r="AQ22" i="27" s="1"/>
  <c r="AM21" i="27"/>
  <c r="AM20" i="27"/>
  <c r="AM19" i="27"/>
  <c r="AM18" i="27"/>
  <c r="AM17" i="27"/>
  <c r="AM16" i="27"/>
  <c r="AM15" i="27"/>
  <c r="AM14" i="27"/>
  <c r="AM13" i="27"/>
  <c r="AM12" i="27"/>
  <c r="AM22" i="27" s="1"/>
  <c r="AM11" i="27"/>
  <c r="AM10" i="27"/>
  <c r="AI21" i="27"/>
  <c r="AI20" i="27"/>
  <c r="AI19" i="27"/>
  <c r="AI18" i="27"/>
  <c r="AI17" i="27"/>
  <c r="AI16" i="27"/>
  <c r="AI15" i="27"/>
  <c r="AI14" i="27"/>
  <c r="AI13" i="27"/>
  <c r="AI12" i="27"/>
  <c r="AI11" i="27"/>
  <c r="AI10" i="27"/>
  <c r="AI22" i="27" s="1"/>
  <c r="AE21" i="27"/>
  <c r="AE20" i="27"/>
  <c r="AE19" i="27"/>
  <c r="AE18" i="27"/>
  <c r="AE17" i="27"/>
  <c r="AE16" i="27"/>
  <c r="AE15" i="27"/>
  <c r="AE14" i="27"/>
  <c r="AE13" i="27"/>
  <c r="AE12" i="27"/>
  <c r="AE22" i="27" s="1"/>
  <c r="AE11" i="27"/>
  <c r="AE10" i="27"/>
  <c r="AA21" i="27"/>
  <c r="AA20" i="27"/>
  <c r="AA19" i="27"/>
  <c r="AA18" i="27"/>
  <c r="AA17" i="27"/>
  <c r="AA16" i="27"/>
  <c r="AA15" i="27"/>
  <c r="AA14" i="27"/>
  <c r="AA13" i="27"/>
  <c r="AA12" i="27"/>
  <c r="AA11" i="27"/>
  <c r="AA10" i="27"/>
  <c r="AA22" i="27" s="1"/>
  <c r="W21" i="27"/>
  <c r="W20" i="27"/>
  <c r="W19" i="27"/>
  <c r="W18" i="27"/>
  <c r="W17" i="27"/>
  <c r="W16" i="27"/>
  <c r="W15" i="27"/>
  <c r="W14" i="27"/>
  <c r="W13" i="27"/>
  <c r="W12" i="27"/>
  <c r="W11" i="27"/>
  <c r="W10" i="27"/>
  <c r="S21" i="27"/>
  <c r="S20" i="27"/>
  <c r="S19" i="27"/>
  <c r="S18" i="27"/>
  <c r="S17" i="27"/>
  <c r="S16" i="27"/>
  <c r="S22" i="27" s="1"/>
  <c r="S15" i="27"/>
  <c r="S14" i="27"/>
  <c r="S13" i="27"/>
  <c r="S12" i="27"/>
  <c r="S10" i="27"/>
  <c r="O21" i="27"/>
  <c r="O20" i="27"/>
  <c r="O19" i="27"/>
  <c r="O18" i="27"/>
  <c r="O17" i="27"/>
  <c r="O16" i="27"/>
  <c r="O15" i="27"/>
  <c r="O14" i="27"/>
  <c r="O13" i="27"/>
  <c r="O12" i="27"/>
  <c r="O11" i="27"/>
  <c r="O10" i="27"/>
  <c r="K11" i="27"/>
  <c r="K12" i="27"/>
  <c r="K13" i="27"/>
  <c r="K14" i="27"/>
  <c r="K15" i="27"/>
  <c r="K22" i="27" s="1"/>
  <c r="K16" i="27"/>
  <c r="K17" i="27"/>
  <c r="K18" i="27"/>
  <c r="K19" i="27"/>
  <c r="K20" i="27"/>
  <c r="K21" i="27"/>
  <c r="K10" i="27"/>
  <c r="G9" i="27"/>
  <c r="M9" i="27" s="1"/>
  <c r="Q9" i="27" s="1"/>
  <c r="U9" i="27" s="1"/>
  <c r="Y9" i="27" s="1"/>
  <c r="AC9" i="27" s="1"/>
  <c r="AG9" i="27" s="1"/>
  <c r="AK9" i="27" s="1"/>
  <c r="AO9" i="27" s="1"/>
  <c r="AS9" i="27" s="1"/>
  <c r="AW9" i="27" s="1"/>
  <c r="D9" i="27"/>
  <c r="J9" i="27"/>
  <c r="N9" i="27" s="1"/>
  <c r="R9" i="27" s="1"/>
  <c r="V9" i="27" s="1"/>
  <c r="Z9" i="27" s="1"/>
  <c r="AD9" i="27" s="1"/>
  <c r="AH9" i="27" s="1"/>
  <c r="AL9" i="27" s="1"/>
  <c r="AP9" i="27" s="1"/>
  <c r="AT9" i="27" s="1"/>
  <c r="AT7" i="27"/>
  <c r="AP7" i="27"/>
  <c r="AL7" i="27"/>
  <c r="AH7" i="27"/>
  <c r="AD7" i="27"/>
  <c r="Z7" i="27"/>
  <c r="V7" i="27"/>
  <c r="R7" i="27"/>
  <c r="N7" i="27"/>
  <c r="J7" i="27"/>
  <c r="D7" i="27"/>
  <c r="O4" i="27"/>
  <c r="A55" i="27"/>
  <c r="AV54" i="27"/>
  <c r="AW54" i="27" s="1"/>
  <c r="AT54" i="27"/>
  <c r="AR54" i="27"/>
  <c r="AS54" i="27" s="1"/>
  <c r="AP54" i="27"/>
  <c r="AN54" i="27"/>
  <c r="AO54" i="27" s="1"/>
  <c r="AL54" i="27"/>
  <c r="AJ54" i="27"/>
  <c r="AH54" i="27"/>
  <c r="AF54" i="27"/>
  <c r="AG54" i="27" s="1"/>
  <c r="AD54" i="27"/>
  <c r="AB54" i="27"/>
  <c r="AC54" i="27" s="1"/>
  <c r="Z54" i="27"/>
  <c r="V54" i="27"/>
  <c r="R54" i="27"/>
  <c r="N54" i="27"/>
  <c r="J54" i="27"/>
  <c r="A54" i="27"/>
  <c r="C53" i="27"/>
  <c r="A53" i="27"/>
  <c r="C52" i="27"/>
  <c r="A52" i="27"/>
  <c r="C51" i="27"/>
  <c r="A51" i="27"/>
  <c r="C50" i="27"/>
  <c r="A50" i="27"/>
  <c r="C49" i="27"/>
  <c r="A49" i="27"/>
  <c r="C48" i="27"/>
  <c r="A48" i="27"/>
  <c r="C47" i="27"/>
  <c r="A47" i="27"/>
  <c r="C46" i="27"/>
  <c r="A46" i="27"/>
  <c r="C45" i="27"/>
  <c r="A45" i="27"/>
  <c r="C44" i="27"/>
  <c r="A44" i="27"/>
  <c r="C43" i="27"/>
  <c r="A43" i="27"/>
  <c r="AU54" i="27"/>
  <c r="AQ54" i="27"/>
  <c r="AM54" i="27"/>
  <c r="AI54" i="27"/>
  <c r="AE54" i="27"/>
  <c r="W54" i="27"/>
  <c r="O54" i="27"/>
  <c r="K54" i="27"/>
  <c r="C42" i="27"/>
  <c r="A42" i="27"/>
  <c r="AV22" i="27"/>
  <c r="AT22" i="27"/>
  <c r="AR22" i="27"/>
  <c r="AP22" i="27"/>
  <c r="AN22" i="27"/>
  <c r="AL22" i="27"/>
  <c r="AJ22" i="27"/>
  <c r="AH22" i="27"/>
  <c r="AF22" i="27"/>
  <c r="AD22" i="27"/>
  <c r="AB22" i="27"/>
  <c r="Z22" i="27"/>
  <c r="V22" i="27"/>
  <c r="R22" i="27"/>
  <c r="N22" i="27"/>
  <c r="J22" i="27"/>
  <c r="C22" i="27"/>
  <c r="A22" i="27"/>
  <c r="CO21" i="27"/>
  <c r="AW21" i="27"/>
  <c r="AS21" i="27"/>
  <c r="AO21" i="27"/>
  <c r="AK21" i="27"/>
  <c r="AG21" i="27"/>
  <c r="AC21" i="27"/>
  <c r="Y21" i="27"/>
  <c r="U21" i="27"/>
  <c r="Q21" i="27"/>
  <c r="M21" i="27"/>
  <c r="F21" i="27"/>
  <c r="AV19" i="29" s="1"/>
  <c r="BH19" i="29" s="1"/>
  <c r="D21" i="27"/>
  <c r="E21" i="27" s="1"/>
  <c r="C21" i="27"/>
  <c r="CN21" i="27" s="1"/>
  <c r="A21" i="27"/>
  <c r="CO20" i="27"/>
  <c r="AW20" i="27"/>
  <c r="AS20" i="27"/>
  <c r="AO20" i="27"/>
  <c r="AK20" i="27"/>
  <c r="AG20" i="27"/>
  <c r="AC20" i="27"/>
  <c r="Y20" i="27"/>
  <c r="U20" i="27"/>
  <c r="Q20" i="27"/>
  <c r="M20" i="27"/>
  <c r="D20" i="27"/>
  <c r="E20" i="27" s="1"/>
  <c r="C20" i="27"/>
  <c r="CN20" i="27" s="1"/>
  <c r="A20" i="27"/>
  <c r="CO19" i="27"/>
  <c r="AW19" i="27"/>
  <c r="AS19" i="27"/>
  <c r="AO19" i="27"/>
  <c r="AK19" i="27"/>
  <c r="AG19" i="27"/>
  <c r="AC19" i="27"/>
  <c r="Y19" i="27"/>
  <c r="U19" i="27"/>
  <c r="Q19" i="27"/>
  <c r="M19" i="27"/>
  <c r="D19" i="27"/>
  <c r="E19" i="27" s="1"/>
  <c r="C19" i="27"/>
  <c r="CN19" i="27" s="1"/>
  <c r="A19" i="27"/>
  <c r="CO18" i="27"/>
  <c r="AW18" i="27"/>
  <c r="AS18" i="27"/>
  <c r="AO18" i="27"/>
  <c r="AK18" i="27"/>
  <c r="AG18" i="27"/>
  <c r="AC18" i="27"/>
  <c r="Y18" i="27"/>
  <c r="U18" i="27"/>
  <c r="Q18" i="27"/>
  <c r="M18" i="27"/>
  <c r="F18" i="27"/>
  <c r="AV16" i="29" s="1"/>
  <c r="BH16" i="29" s="1"/>
  <c r="D18" i="27"/>
  <c r="E18" i="27" s="1"/>
  <c r="C18" i="27"/>
  <c r="CN18" i="27" s="1"/>
  <c r="A18" i="27"/>
  <c r="CO17" i="27"/>
  <c r="AW17" i="27"/>
  <c r="AS17" i="27"/>
  <c r="AO17" i="27"/>
  <c r="AK17" i="27"/>
  <c r="AG17" i="27"/>
  <c r="AC17" i="27"/>
  <c r="Y17" i="27"/>
  <c r="U17" i="27"/>
  <c r="Q17" i="27"/>
  <c r="M17" i="27"/>
  <c r="D17" i="27"/>
  <c r="E17" i="27" s="1"/>
  <c r="C17" i="27"/>
  <c r="CN17" i="27" s="1"/>
  <c r="A17" i="27"/>
  <c r="CO16" i="27"/>
  <c r="AW16" i="27"/>
  <c r="AS16" i="27"/>
  <c r="AO16" i="27"/>
  <c r="AK16" i="27"/>
  <c r="AG16" i="27"/>
  <c r="AC16" i="27"/>
  <c r="Y16" i="27"/>
  <c r="U16" i="27"/>
  <c r="Q16" i="27"/>
  <c r="M16" i="27"/>
  <c r="F16" i="27"/>
  <c r="AV14" i="29" s="1"/>
  <c r="BH14" i="29" s="1"/>
  <c r="D16" i="27"/>
  <c r="E16" i="27" s="1"/>
  <c r="C16" i="27"/>
  <c r="CN16" i="27" s="1"/>
  <c r="A16" i="27"/>
  <c r="CO15" i="27"/>
  <c r="AW15" i="27"/>
  <c r="AS15" i="27"/>
  <c r="AO15" i="27"/>
  <c r="AK15" i="27"/>
  <c r="AG15" i="27"/>
  <c r="AC15" i="27"/>
  <c r="Y15" i="27"/>
  <c r="U15" i="27"/>
  <c r="Q15" i="27"/>
  <c r="M15" i="27"/>
  <c r="D15" i="27"/>
  <c r="E15" i="27" s="1"/>
  <c r="C15" i="27"/>
  <c r="CN15" i="27" s="1"/>
  <c r="A15" i="27"/>
  <c r="CO14" i="27"/>
  <c r="AW14" i="27"/>
  <c r="AS14" i="27"/>
  <c r="AO14" i="27"/>
  <c r="AK14" i="27"/>
  <c r="AG14" i="27"/>
  <c r="AC14" i="27"/>
  <c r="Y14" i="27"/>
  <c r="U14" i="27"/>
  <c r="Q14" i="27"/>
  <c r="M14" i="27"/>
  <c r="F14" i="27"/>
  <c r="AV12" i="29" s="1"/>
  <c r="BH12" i="29" s="1"/>
  <c r="D14" i="27"/>
  <c r="E14" i="27" s="1"/>
  <c r="C14" i="27"/>
  <c r="CN14" i="27" s="1"/>
  <c r="A14" i="27"/>
  <c r="CO13" i="27"/>
  <c r="AW13" i="27"/>
  <c r="AS13" i="27"/>
  <c r="AO13" i="27"/>
  <c r="AK13" i="27"/>
  <c r="AG13" i="27"/>
  <c r="AC13" i="27"/>
  <c r="Y13" i="27"/>
  <c r="U13" i="27"/>
  <c r="Q13" i="27"/>
  <c r="M13" i="27"/>
  <c r="D13" i="27"/>
  <c r="E13" i="27" s="1"/>
  <c r="C13" i="27"/>
  <c r="CN13" i="27" s="1"/>
  <c r="A13" i="27"/>
  <c r="CO12" i="27"/>
  <c r="AW12" i="27"/>
  <c r="AS12" i="27"/>
  <c r="AO12" i="27"/>
  <c r="AK12" i="27"/>
  <c r="AG12" i="27"/>
  <c r="AC12" i="27"/>
  <c r="Y12" i="27"/>
  <c r="U12" i="27"/>
  <c r="Q12" i="27"/>
  <c r="M12" i="27"/>
  <c r="F12" i="27"/>
  <c r="AV10" i="29" s="1"/>
  <c r="BH10" i="29" s="1"/>
  <c r="D12" i="27"/>
  <c r="E12" i="27" s="1"/>
  <c r="C12" i="27"/>
  <c r="CN12" i="27" s="1"/>
  <c r="A12" i="27"/>
  <c r="CO11" i="27"/>
  <c r="AW11" i="27"/>
  <c r="AS11" i="27"/>
  <c r="AO11" i="27"/>
  <c r="AK11" i="27"/>
  <c r="AG11" i="27"/>
  <c r="AC11" i="27"/>
  <c r="Y11" i="27"/>
  <c r="U11" i="27"/>
  <c r="Q11" i="27"/>
  <c r="M11" i="27"/>
  <c r="F11" i="27"/>
  <c r="AV9" i="29" s="1"/>
  <c r="BH9" i="29" s="1"/>
  <c r="D11" i="27"/>
  <c r="E11" i="27" s="1"/>
  <c r="C11" i="27"/>
  <c r="CN11" i="27" s="1"/>
  <c r="A11" i="27"/>
  <c r="CO10" i="27"/>
  <c r="AW10" i="27"/>
  <c r="AS10" i="27"/>
  <c r="AO10" i="27"/>
  <c r="AK10" i="27"/>
  <c r="AG10" i="27"/>
  <c r="AC10" i="27"/>
  <c r="X22" i="27"/>
  <c r="Y22" i="27" s="1"/>
  <c r="T22" i="27"/>
  <c r="P22" i="27"/>
  <c r="Q22" i="27" s="1"/>
  <c r="M10" i="27"/>
  <c r="D10" i="27"/>
  <c r="D22" i="27" s="1"/>
  <c r="C10" i="27"/>
  <c r="CN10" i="27" s="1"/>
  <c r="A10" i="27"/>
  <c r="A55" i="26"/>
  <c r="AV54" i="26"/>
  <c r="AT54" i="26"/>
  <c r="AR54" i="26"/>
  <c r="AP54" i="26"/>
  <c r="AN54" i="26"/>
  <c r="AL54" i="26"/>
  <c r="AJ54" i="26"/>
  <c r="AH54" i="26"/>
  <c r="AF54" i="26"/>
  <c r="AD54" i="26"/>
  <c r="AB54" i="26"/>
  <c r="Z54" i="26"/>
  <c r="V54" i="26"/>
  <c r="R54" i="26"/>
  <c r="N54" i="26"/>
  <c r="J54" i="26"/>
  <c r="A54" i="26"/>
  <c r="AW53" i="26"/>
  <c r="AS53" i="26"/>
  <c r="AO53" i="26"/>
  <c r="AK53" i="26"/>
  <c r="AG53" i="26"/>
  <c r="AC53" i="26"/>
  <c r="Y53" i="26"/>
  <c r="T53" i="26"/>
  <c r="U53" i="26" s="1"/>
  <c r="P53" i="26"/>
  <c r="Q53" i="26" s="1"/>
  <c r="L53" i="26"/>
  <c r="M53" i="26" s="1"/>
  <c r="D53" i="26"/>
  <c r="C53" i="26"/>
  <c r="A53" i="26"/>
  <c r="AW52" i="26"/>
  <c r="AS52" i="26"/>
  <c r="AO52" i="26"/>
  <c r="AK52" i="26"/>
  <c r="AG52" i="26"/>
  <c r="AC52" i="26"/>
  <c r="Y52" i="26"/>
  <c r="U52" i="26"/>
  <c r="P52" i="26"/>
  <c r="Q52" i="26" s="1"/>
  <c r="L52" i="26"/>
  <c r="M52" i="26" s="1"/>
  <c r="D52" i="26"/>
  <c r="C52" i="26"/>
  <c r="A52" i="26"/>
  <c r="AW51" i="26"/>
  <c r="AS51" i="26"/>
  <c r="AO51" i="26"/>
  <c r="AK51" i="26"/>
  <c r="AG51" i="26"/>
  <c r="AC51" i="26"/>
  <c r="Y51" i="26"/>
  <c r="U51" i="26"/>
  <c r="Q51" i="26"/>
  <c r="L51" i="26"/>
  <c r="M51" i="26" s="1"/>
  <c r="D51" i="26"/>
  <c r="C51" i="26"/>
  <c r="A51" i="26"/>
  <c r="AW50" i="26"/>
  <c r="AS50" i="26"/>
  <c r="AO50" i="26"/>
  <c r="AK50" i="26"/>
  <c r="AG50" i="26"/>
  <c r="AC50" i="26"/>
  <c r="Y50" i="26"/>
  <c r="U50" i="26"/>
  <c r="Q50" i="26"/>
  <c r="L50" i="26"/>
  <c r="M50" i="26" s="1"/>
  <c r="D50" i="26"/>
  <c r="C50" i="26"/>
  <c r="A50" i="26"/>
  <c r="AW49" i="26"/>
  <c r="AS49" i="26"/>
  <c r="AO49" i="26"/>
  <c r="AK49" i="26"/>
  <c r="AG49" i="26"/>
  <c r="AC49" i="26"/>
  <c r="Y49" i="26"/>
  <c r="U49" i="26"/>
  <c r="Q49" i="26"/>
  <c r="L49" i="26"/>
  <c r="M49" i="26" s="1"/>
  <c r="D49" i="26"/>
  <c r="C49" i="26"/>
  <c r="A49" i="26"/>
  <c r="AW48" i="26"/>
  <c r="AS48" i="26"/>
  <c r="AO48" i="26"/>
  <c r="AK48" i="26"/>
  <c r="AG48" i="26"/>
  <c r="AC48" i="26"/>
  <c r="Y48" i="26"/>
  <c r="U48" i="26"/>
  <c r="Q48" i="26"/>
  <c r="L48" i="26"/>
  <c r="M48" i="26" s="1"/>
  <c r="D48" i="26"/>
  <c r="C48" i="26"/>
  <c r="A48" i="26"/>
  <c r="AW47" i="26"/>
  <c r="AS47" i="26"/>
  <c r="AO47" i="26"/>
  <c r="AK47" i="26"/>
  <c r="AG47" i="26"/>
  <c r="AC47" i="26"/>
  <c r="Y47" i="26"/>
  <c r="U47" i="26"/>
  <c r="Q47" i="26"/>
  <c r="L47" i="26"/>
  <c r="M47" i="26" s="1"/>
  <c r="D47" i="26"/>
  <c r="C47" i="26"/>
  <c r="A47" i="26"/>
  <c r="AW46" i="26"/>
  <c r="AS46" i="26"/>
  <c r="AO46" i="26"/>
  <c r="AK46" i="26"/>
  <c r="AG46" i="26"/>
  <c r="AC46" i="26"/>
  <c r="Y46" i="26"/>
  <c r="U46" i="26"/>
  <c r="Q46" i="26"/>
  <c r="L46" i="26"/>
  <c r="M46" i="26" s="1"/>
  <c r="D46" i="26"/>
  <c r="C46" i="26"/>
  <c r="A46" i="26"/>
  <c r="AW45" i="26"/>
  <c r="AS45" i="26"/>
  <c r="AO45" i="26"/>
  <c r="AK45" i="26"/>
  <c r="AG45" i="26"/>
  <c r="AC45" i="26"/>
  <c r="Y45" i="26"/>
  <c r="U45" i="26"/>
  <c r="P45" i="26"/>
  <c r="Q45" i="26" s="1"/>
  <c r="L45" i="26"/>
  <c r="M45" i="26" s="1"/>
  <c r="D45" i="26"/>
  <c r="C45" i="26"/>
  <c r="A45" i="26"/>
  <c r="AW44" i="26"/>
  <c r="AS44" i="26"/>
  <c r="AO44" i="26"/>
  <c r="AK44" i="26"/>
  <c r="AG44" i="26"/>
  <c r="AC44" i="26"/>
  <c r="Y44" i="26"/>
  <c r="U44" i="26"/>
  <c r="P44" i="26"/>
  <c r="Q44" i="26" s="1"/>
  <c r="L44" i="26"/>
  <c r="M44" i="26" s="1"/>
  <c r="D44" i="26"/>
  <c r="C44" i="26"/>
  <c r="A44" i="26"/>
  <c r="AW43" i="26"/>
  <c r="AS43" i="26"/>
  <c r="AO43" i="26"/>
  <c r="AK43" i="26"/>
  <c r="AG43" i="26"/>
  <c r="AC43" i="26"/>
  <c r="Y43" i="26"/>
  <c r="U43" i="26"/>
  <c r="P43" i="26"/>
  <c r="Q43" i="26" s="1"/>
  <c r="L43" i="26"/>
  <c r="M43" i="26" s="1"/>
  <c r="D43" i="26"/>
  <c r="C43" i="26"/>
  <c r="A43" i="26"/>
  <c r="AW42" i="26"/>
  <c r="AS42" i="26"/>
  <c r="AO42" i="26"/>
  <c r="AK42" i="26"/>
  <c r="AG42" i="26"/>
  <c r="AC42" i="26"/>
  <c r="X42" i="26"/>
  <c r="Y42" i="26" s="1"/>
  <c r="T42" i="26"/>
  <c r="T54" i="26" s="1"/>
  <c r="U54" i="26" s="1"/>
  <c r="P42" i="26"/>
  <c r="Q42" i="26" s="1"/>
  <c r="L42" i="26"/>
  <c r="M42" i="26" s="1"/>
  <c r="D42" i="26"/>
  <c r="C42" i="26"/>
  <c r="A42" i="26"/>
  <c r="AT39" i="26"/>
  <c r="AP39" i="26"/>
  <c r="AL39" i="26"/>
  <c r="AH39" i="26"/>
  <c r="AD39" i="26"/>
  <c r="Z39" i="26"/>
  <c r="V39" i="26"/>
  <c r="R39" i="26"/>
  <c r="N39" i="26"/>
  <c r="J39" i="26"/>
  <c r="AV22" i="26"/>
  <c r="AT22" i="26"/>
  <c r="AR22" i="26"/>
  <c r="AP22" i="26"/>
  <c r="AN22" i="26"/>
  <c r="AL22" i="26"/>
  <c r="AJ22" i="26"/>
  <c r="AH22" i="26"/>
  <c r="AF22" i="26"/>
  <c r="AD22" i="26"/>
  <c r="AB22" i="26"/>
  <c r="Z22" i="26"/>
  <c r="V22" i="26"/>
  <c r="R22" i="26"/>
  <c r="N22" i="26"/>
  <c r="J22" i="26"/>
  <c r="C22" i="26"/>
  <c r="A22" i="26"/>
  <c r="CO21" i="26"/>
  <c r="AW21" i="26"/>
  <c r="AS21" i="26"/>
  <c r="AO21" i="26"/>
  <c r="AK21" i="26"/>
  <c r="AG21" i="26"/>
  <c r="AC21" i="26"/>
  <c r="Y21" i="26"/>
  <c r="U21" i="26"/>
  <c r="Q21" i="26"/>
  <c r="M21" i="26"/>
  <c r="F21" i="26"/>
  <c r="D21" i="26"/>
  <c r="C21" i="26"/>
  <c r="CN21" i="26" s="1"/>
  <c r="A21" i="26"/>
  <c r="CO20" i="26"/>
  <c r="AW20" i="26"/>
  <c r="AS20" i="26"/>
  <c r="AO20" i="26"/>
  <c r="AK20" i="26"/>
  <c r="AG20" i="26"/>
  <c r="AC20" i="26"/>
  <c r="Y20" i="26"/>
  <c r="U20" i="26"/>
  <c r="Q20" i="26"/>
  <c r="M20" i="26"/>
  <c r="F20" i="26"/>
  <c r="D20" i="26"/>
  <c r="C20" i="26"/>
  <c r="CN20" i="26" s="1"/>
  <c r="A20" i="26"/>
  <c r="CO19" i="26"/>
  <c r="AW19" i="26"/>
  <c r="AS19" i="26"/>
  <c r="AO19" i="26"/>
  <c r="AK19" i="26"/>
  <c r="AG19" i="26"/>
  <c r="AC19" i="26"/>
  <c r="Y19" i="26"/>
  <c r="U19" i="26"/>
  <c r="Q19" i="26"/>
  <c r="M19" i="26"/>
  <c r="D19" i="26"/>
  <c r="C19" i="26"/>
  <c r="CN19" i="26" s="1"/>
  <c r="A19" i="26"/>
  <c r="CO18" i="26"/>
  <c r="AW18" i="26"/>
  <c r="AS18" i="26"/>
  <c r="AO18" i="26"/>
  <c r="AK18" i="26"/>
  <c r="AG18" i="26"/>
  <c r="AC18" i="26"/>
  <c r="Y18" i="26"/>
  <c r="U18" i="26"/>
  <c r="Q18" i="26"/>
  <c r="M18" i="26"/>
  <c r="F18" i="26"/>
  <c r="D18" i="26"/>
  <c r="C18" i="26"/>
  <c r="CN18" i="26" s="1"/>
  <c r="A18" i="26"/>
  <c r="CO17" i="26"/>
  <c r="AW17" i="26"/>
  <c r="AS17" i="26"/>
  <c r="AO17" i="26"/>
  <c r="AK17" i="26"/>
  <c r="AG17" i="26"/>
  <c r="AC17" i="26"/>
  <c r="Y17" i="26"/>
  <c r="U17" i="26"/>
  <c r="Q17" i="26"/>
  <c r="M17" i="26"/>
  <c r="D17" i="26"/>
  <c r="C17" i="26"/>
  <c r="CN17" i="26" s="1"/>
  <c r="A17" i="26"/>
  <c r="CO16" i="26"/>
  <c r="AW16" i="26"/>
  <c r="AS16" i="26"/>
  <c r="AO16" i="26"/>
  <c r="AK16" i="26"/>
  <c r="AG16" i="26"/>
  <c r="AC16" i="26"/>
  <c r="Y16" i="26"/>
  <c r="U16" i="26"/>
  <c r="Q16" i="26"/>
  <c r="M16" i="26"/>
  <c r="F16" i="26"/>
  <c r="D16" i="26"/>
  <c r="C16" i="26"/>
  <c r="CN16" i="26" s="1"/>
  <c r="A16" i="26"/>
  <c r="CO15" i="26"/>
  <c r="AW15" i="26"/>
  <c r="AS15" i="26"/>
  <c r="AO15" i="26"/>
  <c r="AK15" i="26"/>
  <c r="AG15" i="26"/>
  <c r="AC15" i="26"/>
  <c r="Y15" i="26"/>
  <c r="U15" i="26"/>
  <c r="Q15" i="26"/>
  <c r="M15" i="26"/>
  <c r="D15" i="26"/>
  <c r="C15" i="26"/>
  <c r="CN15" i="26" s="1"/>
  <c r="A15" i="26"/>
  <c r="CO14" i="26"/>
  <c r="AW14" i="26"/>
  <c r="AS14" i="26"/>
  <c r="AO14" i="26"/>
  <c r="AK14" i="26"/>
  <c r="AG14" i="26"/>
  <c r="AC14" i="26"/>
  <c r="Y14" i="26"/>
  <c r="U14" i="26"/>
  <c r="Q14" i="26"/>
  <c r="M14" i="26"/>
  <c r="F14" i="26"/>
  <c r="D14" i="26"/>
  <c r="C14" i="26"/>
  <c r="CN14" i="26" s="1"/>
  <c r="A14" i="26"/>
  <c r="CO13" i="26"/>
  <c r="AW13" i="26"/>
  <c r="AS13" i="26"/>
  <c r="AO13" i="26"/>
  <c r="AK13" i="26"/>
  <c r="AG13" i="26"/>
  <c r="AC13" i="26"/>
  <c r="Y13" i="26"/>
  <c r="U13" i="26"/>
  <c r="Q13" i="26"/>
  <c r="M13" i="26"/>
  <c r="F13" i="26"/>
  <c r="D13" i="26"/>
  <c r="C13" i="26"/>
  <c r="CN13" i="26" s="1"/>
  <c r="A13" i="26"/>
  <c r="CO12" i="26"/>
  <c r="AW12" i="26"/>
  <c r="AS12" i="26"/>
  <c r="AO12" i="26"/>
  <c r="AK12" i="26"/>
  <c r="AG12" i="26"/>
  <c r="AC12" i="26"/>
  <c r="Y12" i="26"/>
  <c r="U12" i="26"/>
  <c r="Q12" i="26"/>
  <c r="M12" i="26"/>
  <c r="F12" i="26"/>
  <c r="D12" i="26"/>
  <c r="C12" i="26"/>
  <c r="CN12" i="26" s="1"/>
  <c r="A12" i="26"/>
  <c r="CO11" i="26"/>
  <c r="AW11" i="26"/>
  <c r="AS11" i="26"/>
  <c r="AO11" i="26"/>
  <c r="AK11" i="26"/>
  <c r="AG11" i="26"/>
  <c r="AC11" i="26"/>
  <c r="Y11" i="26"/>
  <c r="U11" i="26"/>
  <c r="Q11" i="26"/>
  <c r="M11" i="26"/>
  <c r="F11" i="26"/>
  <c r="D11" i="26"/>
  <c r="C11" i="26"/>
  <c r="CN11" i="26" s="1"/>
  <c r="A11" i="26"/>
  <c r="CO10" i="26"/>
  <c r="AW10" i="26"/>
  <c r="AS10" i="26"/>
  <c r="AO10" i="26"/>
  <c r="AK10" i="26"/>
  <c r="AG10" i="26"/>
  <c r="AC10" i="26"/>
  <c r="X22" i="26"/>
  <c r="Y22" i="26" s="1"/>
  <c r="U10" i="26"/>
  <c r="T22" i="26"/>
  <c r="U22" i="26" s="1"/>
  <c r="P22" i="26"/>
  <c r="Q22" i="26" s="1"/>
  <c r="M10" i="26"/>
  <c r="F10" i="26"/>
  <c r="AU8" i="29" s="1"/>
  <c r="BG8" i="29" s="1"/>
  <c r="D10" i="26"/>
  <c r="C10" i="26"/>
  <c r="CN10" i="26" s="1"/>
  <c r="A10" i="26"/>
  <c r="AW53" i="25"/>
  <c r="AS53" i="25"/>
  <c r="AO53" i="25"/>
  <c r="AK53" i="25"/>
  <c r="AG53" i="25"/>
  <c r="AC53" i="25"/>
  <c r="Y53" i="25"/>
  <c r="T53" i="25"/>
  <c r="U53" i="25" s="1"/>
  <c r="P53" i="25"/>
  <c r="Q53" i="25" s="1"/>
  <c r="L53" i="25"/>
  <c r="M53" i="25" s="1"/>
  <c r="D53" i="25"/>
  <c r="AW52" i="25"/>
  <c r="AS52" i="25"/>
  <c r="AO52" i="25"/>
  <c r="AK52" i="25"/>
  <c r="AG52" i="25"/>
  <c r="AC52" i="25"/>
  <c r="Y52" i="25"/>
  <c r="U52" i="25"/>
  <c r="P52" i="25"/>
  <c r="Q52" i="25" s="1"/>
  <c r="L52" i="25"/>
  <c r="M52" i="25" s="1"/>
  <c r="D52" i="25"/>
  <c r="AW51" i="25"/>
  <c r="AS51" i="25"/>
  <c r="AO51" i="25"/>
  <c r="AK51" i="25"/>
  <c r="AG51" i="25"/>
  <c r="AC51" i="25"/>
  <c r="Y51" i="25"/>
  <c r="U51" i="25"/>
  <c r="Q51" i="25"/>
  <c r="L51" i="25"/>
  <c r="M51" i="25" s="1"/>
  <c r="D51" i="25"/>
  <c r="AW50" i="25"/>
  <c r="AS50" i="25"/>
  <c r="AO50" i="25"/>
  <c r="AK50" i="25"/>
  <c r="AG50" i="25"/>
  <c r="AC50" i="25"/>
  <c r="Y50" i="25"/>
  <c r="U50" i="25"/>
  <c r="Q50" i="25"/>
  <c r="L50" i="25"/>
  <c r="M50" i="25" s="1"/>
  <c r="F50" i="25"/>
  <c r="D50" i="25"/>
  <c r="AW49" i="25"/>
  <c r="AS49" i="25"/>
  <c r="AO49" i="25"/>
  <c r="AK49" i="25"/>
  <c r="AG49" i="25"/>
  <c r="AC49" i="25"/>
  <c r="Y49" i="25"/>
  <c r="U49" i="25"/>
  <c r="Q49" i="25"/>
  <c r="L49" i="25"/>
  <c r="M49" i="25" s="1"/>
  <c r="D49" i="25"/>
  <c r="AW48" i="25"/>
  <c r="AS48" i="25"/>
  <c r="AO48" i="25"/>
  <c r="AK48" i="25"/>
  <c r="AG48" i="25"/>
  <c r="AC48" i="25"/>
  <c r="Y48" i="25"/>
  <c r="U48" i="25"/>
  <c r="Q48" i="25"/>
  <c r="L48" i="25"/>
  <c r="M48" i="25" s="1"/>
  <c r="D48" i="25"/>
  <c r="AW47" i="25"/>
  <c r="AS47" i="25"/>
  <c r="AO47" i="25"/>
  <c r="AK47" i="25"/>
  <c r="AG47" i="25"/>
  <c r="AC47" i="25"/>
  <c r="Y47" i="25"/>
  <c r="U47" i="25"/>
  <c r="Q47" i="25"/>
  <c r="L47" i="25"/>
  <c r="M47" i="25" s="1"/>
  <c r="D47" i="25"/>
  <c r="AW46" i="25"/>
  <c r="AS46" i="25"/>
  <c r="AO46" i="25"/>
  <c r="AK46" i="25"/>
  <c r="AG46" i="25"/>
  <c r="AC46" i="25"/>
  <c r="Y46" i="25"/>
  <c r="U46" i="25"/>
  <c r="Q46" i="25"/>
  <c r="L46" i="25"/>
  <c r="M46" i="25" s="1"/>
  <c r="D46" i="25"/>
  <c r="AW45" i="25"/>
  <c r="AS45" i="25"/>
  <c r="AO45" i="25"/>
  <c r="AK45" i="25"/>
  <c r="AG45" i="25"/>
  <c r="AC45" i="25"/>
  <c r="Y45" i="25"/>
  <c r="U45" i="25"/>
  <c r="P45" i="25"/>
  <c r="Q45" i="25" s="1"/>
  <c r="L45" i="25"/>
  <c r="M45" i="25" s="1"/>
  <c r="D45" i="25"/>
  <c r="AW44" i="25"/>
  <c r="AS44" i="25"/>
  <c r="AO44" i="25"/>
  <c r="AK44" i="25"/>
  <c r="AG44" i="25"/>
  <c r="AC44" i="25"/>
  <c r="Y44" i="25"/>
  <c r="U44" i="25"/>
  <c r="P44" i="25"/>
  <c r="Q44" i="25" s="1"/>
  <c r="L44" i="25"/>
  <c r="M44" i="25" s="1"/>
  <c r="D44" i="25"/>
  <c r="AW43" i="25"/>
  <c r="AS43" i="25"/>
  <c r="AO43" i="25"/>
  <c r="AK43" i="25"/>
  <c r="AG43" i="25"/>
  <c r="AC43" i="25"/>
  <c r="Y43" i="25"/>
  <c r="U43" i="25"/>
  <c r="P43" i="25"/>
  <c r="Q43" i="25" s="1"/>
  <c r="L43" i="25"/>
  <c r="M43" i="25" s="1"/>
  <c r="D43" i="25"/>
  <c r="AW42" i="25"/>
  <c r="AS42" i="25"/>
  <c r="AO42" i="25"/>
  <c r="AK42" i="25"/>
  <c r="AG42" i="25"/>
  <c r="AC42" i="25"/>
  <c r="X42" i="25"/>
  <c r="Y42" i="25" s="1"/>
  <c r="T42" i="25"/>
  <c r="U42" i="25" s="1"/>
  <c r="P42" i="25"/>
  <c r="Q42" i="25" s="1"/>
  <c r="L42" i="25"/>
  <c r="M42" i="25" s="1"/>
  <c r="D42" i="25"/>
  <c r="A55" i="25"/>
  <c r="AV54" i="25"/>
  <c r="AT54" i="25"/>
  <c r="AR54" i="25"/>
  <c r="AP54" i="25"/>
  <c r="AN54" i="25"/>
  <c r="AL54" i="25"/>
  <c r="AJ54" i="25"/>
  <c r="AH54" i="25"/>
  <c r="AF54" i="25"/>
  <c r="AD54" i="25"/>
  <c r="AB54" i="25"/>
  <c r="Z54" i="25"/>
  <c r="V54" i="25"/>
  <c r="R54" i="25"/>
  <c r="N54" i="25"/>
  <c r="J54" i="25"/>
  <c r="A54" i="25"/>
  <c r="C53" i="25"/>
  <c r="A53" i="25"/>
  <c r="C52" i="25"/>
  <c r="A52" i="25"/>
  <c r="C51" i="25"/>
  <c r="A51" i="25"/>
  <c r="C50" i="25"/>
  <c r="A50" i="25"/>
  <c r="C49" i="25"/>
  <c r="A49" i="25"/>
  <c r="C48" i="25"/>
  <c r="A48" i="25"/>
  <c r="C47" i="25"/>
  <c r="A47" i="25"/>
  <c r="C46" i="25"/>
  <c r="A46" i="25"/>
  <c r="C45" i="25"/>
  <c r="A45" i="25"/>
  <c r="C44" i="25"/>
  <c r="A44" i="25"/>
  <c r="C43" i="25"/>
  <c r="A43" i="25"/>
  <c r="D54" i="25"/>
  <c r="C42" i="25"/>
  <c r="A42" i="25"/>
  <c r="AT39" i="25"/>
  <c r="AP39" i="25"/>
  <c r="AL39" i="25"/>
  <c r="AH39" i="25"/>
  <c r="AD39" i="25"/>
  <c r="Z39" i="25"/>
  <c r="V39" i="25"/>
  <c r="R39" i="25"/>
  <c r="N39" i="25"/>
  <c r="J39" i="25"/>
  <c r="AV22" i="25"/>
  <c r="AT22" i="25"/>
  <c r="AR22" i="25"/>
  <c r="AP22" i="25"/>
  <c r="AN22" i="25"/>
  <c r="AL22" i="25"/>
  <c r="AJ22" i="25"/>
  <c r="AH22" i="25"/>
  <c r="AF22" i="25"/>
  <c r="AD22" i="25"/>
  <c r="AB22" i="25"/>
  <c r="Z22" i="25"/>
  <c r="X22" i="25"/>
  <c r="V22" i="25"/>
  <c r="T22" i="25"/>
  <c r="R22" i="25"/>
  <c r="P22" i="25"/>
  <c r="N22" i="25"/>
  <c r="J22" i="25"/>
  <c r="C22" i="25"/>
  <c r="A22" i="25"/>
  <c r="CO21" i="25"/>
  <c r="AW21" i="25"/>
  <c r="AS21" i="25"/>
  <c r="AO21" i="25"/>
  <c r="AK21" i="25"/>
  <c r="AG21" i="25"/>
  <c r="AC21" i="25"/>
  <c r="Y21" i="25"/>
  <c r="U21" i="25"/>
  <c r="Q21" i="25"/>
  <c r="M21" i="25"/>
  <c r="F21" i="25"/>
  <c r="AT19" i="29" s="1"/>
  <c r="D21" i="25"/>
  <c r="C21" i="25"/>
  <c r="CN21" i="25" s="1"/>
  <c r="A21" i="25"/>
  <c r="CO20" i="25"/>
  <c r="AW20" i="25"/>
  <c r="AS20" i="25"/>
  <c r="AO20" i="25"/>
  <c r="AK20" i="25"/>
  <c r="AG20" i="25"/>
  <c r="AC20" i="25"/>
  <c r="Y20" i="25"/>
  <c r="U20" i="25"/>
  <c r="Q20" i="25"/>
  <c r="M20" i="25"/>
  <c r="F20" i="25"/>
  <c r="AT18" i="29" s="1"/>
  <c r="BF18" i="29" s="1"/>
  <c r="D20" i="25"/>
  <c r="C20" i="25"/>
  <c r="CN20" i="25" s="1"/>
  <c r="A20" i="25"/>
  <c r="CO19" i="25"/>
  <c r="AW19" i="25"/>
  <c r="AS19" i="25"/>
  <c r="AO19" i="25"/>
  <c r="AK19" i="25"/>
  <c r="AG19" i="25"/>
  <c r="AC19" i="25"/>
  <c r="Y19" i="25"/>
  <c r="U19" i="25"/>
  <c r="Q19" i="25"/>
  <c r="M19" i="25"/>
  <c r="F19" i="25"/>
  <c r="AT17" i="29" s="1"/>
  <c r="D19" i="25"/>
  <c r="C19" i="25"/>
  <c r="CN19" i="25" s="1"/>
  <c r="A19" i="25"/>
  <c r="CO18" i="25"/>
  <c r="AW18" i="25"/>
  <c r="AS18" i="25"/>
  <c r="AO18" i="25"/>
  <c r="AK18" i="25"/>
  <c r="AG18" i="25"/>
  <c r="AC18" i="25"/>
  <c r="Y18" i="25"/>
  <c r="U18" i="25"/>
  <c r="Q18" i="25"/>
  <c r="M18" i="25"/>
  <c r="F18" i="25"/>
  <c r="AT16" i="29" s="1"/>
  <c r="BF16" i="29" s="1"/>
  <c r="D18" i="25"/>
  <c r="C18" i="25"/>
  <c r="CN18" i="25" s="1"/>
  <c r="A18" i="25"/>
  <c r="CO17" i="25"/>
  <c r="AW17" i="25"/>
  <c r="AS17" i="25"/>
  <c r="AO17" i="25"/>
  <c r="AK17" i="25"/>
  <c r="AG17" i="25"/>
  <c r="AC17" i="25"/>
  <c r="Y17" i="25"/>
  <c r="U17" i="25"/>
  <c r="Q17" i="25"/>
  <c r="M17" i="25"/>
  <c r="F17" i="25"/>
  <c r="AT15" i="29" s="1"/>
  <c r="D17" i="25"/>
  <c r="C17" i="25"/>
  <c r="CN17" i="25" s="1"/>
  <c r="A17" i="25"/>
  <c r="CO16" i="25"/>
  <c r="AW16" i="25"/>
  <c r="AS16" i="25"/>
  <c r="AO16" i="25"/>
  <c r="AK16" i="25"/>
  <c r="AG16" i="25"/>
  <c r="AC16" i="25"/>
  <c r="Y16" i="25"/>
  <c r="U16" i="25"/>
  <c r="Q16" i="25"/>
  <c r="M16" i="25"/>
  <c r="F16" i="25"/>
  <c r="AT14" i="29" s="1"/>
  <c r="BF14" i="29" s="1"/>
  <c r="D16" i="25"/>
  <c r="C16" i="25"/>
  <c r="CN16" i="25" s="1"/>
  <c r="A16" i="25"/>
  <c r="CO15" i="25"/>
  <c r="AW15" i="25"/>
  <c r="AS15" i="25"/>
  <c r="AO15" i="25"/>
  <c r="AK15" i="25"/>
  <c r="AG15" i="25"/>
  <c r="AC15" i="25"/>
  <c r="Y15" i="25"/>
  <c r="U15" i="25"/>
  <c r="Q15" i="25"/>
  <c r="M15" i="25"/>
  <c r="F15" i="25"/>
  <c r="AT13" i="29" s="1"/>
  <c r="D15" i="25"/>
  <c r="C15" i="25"/>
  <c r="CN15" i="25" s="1"/>
  <c r="A15" i="25"/>
  <c r="CO14" i="25"/>
  <c r="AW14" i="25"/>
  <c r="AS14" i="25"/>
  <c r="AO14" i="25"/>
  <c r="AK14" i="25"/>
  <c r="AG14" i="25"/>
  <c r="AC14" i="25"/>
  <c r="Y14" i="25"/>
  <c r="U14" i="25"/>
  <c r="Q14" i="25"/>
  <c r="M14" i="25"/>
  <c r="F14" i="25"/>
  <c r="AT12" i="29" s="1"/>
  <c r="BF12" i="29" s="1"/>
  <c r="D14" i="25"/>
  <c r="C14" i="25"/>
  <c r="CN14" i="25" s="1"/>
  <c r="A14" i="25"/>
  <c r="CO13" i="25"/>
  <c r="AW13" i="25"/>
  <c r="AS13" i="25"/>
  <c r="AO13" i="25"/>
  <c r="AK13" i="25"/>
  <c r="AG13" i="25"/>
  <c r="AC13" i="25"/>
  <c r="Y13" i="25"/>
  <c r="U13" i="25"/>
  <c r="Q13" i="25"/>
  <c r="M13" i="25"/>
  <c r="F13" i="25"/>
  <c r="AT11" i="29" s="1"/>
  <c r="D13" i="25"/>
  <c r="C13" i="25"/>
  <c r="CN13" i="25" s="1"/>
  <c r="A13" i="25"/>
  <c r="CO12" i="25"/>
  <c r="AW12" i="25"/>
  <c r="AS12" i="25"/>
  <c r="AO12" i="25"/>
  <c r="AK12" i="25"/>
  <c r="AG12" i="25"/>
  <c r="AC12" i="25"/>
  <c r="Y12" i="25"/>
  <c r="U12" i="25"/>
  <c r="Q12" i="25"/>
  <c r="M12" i="25"/>
  <c r="F12" i="25"/>
  <c r="AT10" i="29" s="1"/>
  <c r="BF10" i="29" s="1"/>
  <c r="D12" i="25"/>
  <c r="C12" i="25"/>
  <c r="CN12" i="25" s="1"/>
  <c r="A12" i="25"/>
  <c r="CO11" i="25"/>
  <c r="AW11" i="25"/>
  <c r="AS11" i="25"/>
  <c r="AO11" i="25"/>
  <c r="AK11" i="25"/>
  <c r="AG11" i="25"/>
  <c r="AC11" i="25"/>
  <c r="Y11" i="25"/>
  <c r="U11" i="25"/>
  <c r="Q11" i="25"/>
  <c r="M11" i="25"/>
  <c r="F11" i="25"/>
  <c r="AT9" i="29" s="1"/>
  <c r="D11" i="25"/>
  <c r="C11" i="25"/>
  <c r="CN11" i="25" s="1"/>
  <c r="A11" i="25"/>
  <c r="CO10" i="25"/>
  <c r="AW10" i="25"/>
  <c r="AS10" i="25"/>
  <c r="AO10" i="25"/>
  <c r="AK10" i="25"/>
  <c r="AG10" i="25"/>
  <c r="AC10" i="25"/>
  <c r="Y10" i="25"/>
  <c r="U10" i="25"/>
  <c r="Q10" i="25"/>
  <c r="M10" i="25"/>
  <c r="F10" i="25"/>
  <c r="D10" i="25"/>
  <c r="C10" i="25"/>
  <c r="CN10" i="25" s="1"/>
  <c r="A10" i="25"/>
  <c r="A55" i="23"/>
  <c r="AV54" i="23"/>
  <c r="AT54" i="23"/>
  <c r="AR54" i="23"/>
  <c r="AP54" i="23"/>
  <c r="AN54" i="23"/>
  <c r="AL54" i="23"/>
  <c r="AJ54" i="23"/>
  <c r="AH54" i="23"/>
  <c r="AF54" i="23"/>
  <c r="AD54" i="23"/>
  <c r="AB54" i="23"/>
  <c r="Z54" i="23"/>
  <c r="X54" i="23"/>
  <c r="V54" i="23"/>
  <c r="T54" i="23"/>
  <c r="R54" i="23"/>
  <c r="P54" i="23"/>
  <c r="N54" i="23"/>
  <c r="L54" i="23"/>
  <c r="J54" i="23"/>
  <c r="A54" i="23"/>
  <c r="AW53" i="23"/>
  <c r="AS53" i="23"/>
  <c r="AO53" i="23"/>
  <c r="AK53" i="23"/>
  <c r="AG53" i="23"/>
  <c r="AC53" i="23"/>
  <c r="Y53" i="23"/>
  <c r="U53" i="23"/>
  <c r="Q53" i="23"/>
  <c r="M53" i="23"/>
  <c r="F53" i="23"/>
  <c r="D53" i="23"/>
  <c r="C53" i="23"/>
  <c r="A53" i="23"/>
  <c r="AW52" i="23"/>
  <c r="AS52" i="23"/>
  <c r="AO52" i="23"/>
  <c r="AK52" i="23"/>
  <c r="AG52" i="23"/>
  <c r="AC52" i="23"/>
  <c r="Y52" i="23"/>
  <c r="U52" i="23"/>
  <c r="Q52" i="23"/>
  <c r="M52" i="23"/>
  <c r="F52" i="23"/>
  <c r="D52" i="23"/>
  <c r="C52" i="23"/>
  <c r="A52" i="23"/>
  <c r="AW51" i="23"/>
  <c r="AS51" i="23"/>
  <c r="AO51" i="23"/>
  <c r="AK51" i="23"/>
  <c r="AG51" i="23"/>
  <c r="AC51" i="23"/>
  <c r="Y51" i="23"/>
  <c r="U51" i="23"/>
  <c r="Q51" i="23"/>
  <c r="M51" i="23"/>
  <c r="F51" i="23"/>
  <c r="D51" i="23"/>
  <c r="C51" i="23"/>
  <c r="A51" i="23"/>
  <c r="AW50" i="23"/>
  <c r="AS50" i="23"/>
  <c r="AO50" i="23"/>
  <c r="AK50" i="23"/>
  <c r="AG50" i="23"/>
  <c r="AC50" i="23"/>
  <c r="Y50" i="23"/>
  <c r="U50" i="23"/>
  <c r="Q50" i="23"/>
  <c r="M50" i="23"/>
  <c r="F50" i="23"/>
  <c r="D50" i="23"/>
  <c r="C50" i="23"/>
  <c r="A50" i="23"/>
  <c r="AW49" i="23"/>
  <c r="AS49" i="23"/>
  <c r="AO49" i="23"/>
  <c r="AK49" i="23"/>
  <c r="AG49" i="23"/>
  <c r="AC49" i="23"/>
  <c r="Y49" i="23"/>
  <c r="U49" i="23"/>
  <c r="Q49" i="23"/>
  <c r="M49" i="23"/>
  <c r="F49" i="23"/>
  <c r="D49" i="23"/>
  <c r="C49" i="23"/>
  <c r="A49" i="23"/>
  <c r="AW48" i="23"/>
  <c r="AS48" i="23"/>
  <c r="AO48" i="23"/>
  <c r="AK48" i="23"/>
  <c r="AG48" i="23"/>
  <c r="AC48" i="23"/>
  <c r="Y48" i="23"/>
  <c r="U48" i="23"/>
  <c r="Q48" i="23"/>
  <c r="M48" i="23"/>
  <c r="F48" i="23"/>
  <c r="D48" i="23"/>
  <c r="C48" i="23"/>
  <c r="A48" i="23"/>
  <c r="AW47" i="23"/>
  <c r="AS47" i="23"/>
  <c r="AO47" i="23"/>
  <c r="AK47" i="23"/>
  <c r="AG47" i="23"/>
  <c r="AC47" i="23"/>
  <c r="Y47" i="23"/>
  <c r="U47" i="23"/>
  <c r="Q47" i="23"/>
  <c r="M47" i="23"/>
  <c r="F47" i="23"/>
  <c r="D47" i="23"/>
  <c r="C47" i="23"/>
  <c r="A47" i="23"/>
  <c r="AW46" i="23"/>
  <c r="AS46" i="23"/>
  <c r="AO46" i="23"/>
  <c r="AK46" i="23"/>
  <c r="AG46" i="23"/>
  <c r="AC46" i="23"/>
  <c r="Y46" i="23"/>
  <c r="U46" i="23"/>
  <c r="Q46" i="23"/>
  <c r="M46" i="23"/>
  <c r="F46" i="23"/>
  <c r="D46" i="23"/>
  <c r="C46" i="23"/>
  <c r="A46" i="23"/>
  <c r="AW45" i="23"/>
  <c r="AS45" i="23"/>
  <c r="AO45" i="23"/>
  <c r="AK45" i="23"/>
  <c r="AG45" i="23"/>
  <c r="AC45" i="23"/>
  <c r="Y45" i="23"/>
  <c r="U45" i="23"/>
  <c r="Q45" i="23"/>
  <c r="M45" i="23"/>
  <c r="F45" i="23"/>
  <c r="D45" i="23"/>
  <c r="C45" i="23"/>
  <c r="A45" i="23"/>
  <c r="AW44" i="23"/>
  <c r="AS44" i="23"/>
  <c r="AO44" i="23"/>
  <c r="AK44" i="23"/>
  <c r="AG44" i="23"/>
  <c r="AC44" i="23"/>
  <c r="Y44" i="23"/>
  <c r="U44" i="23"/>
  <c r="Q44" i="23"/>
  <c r="M44" i="23"/>
  <c r="F44" i="23"/>
  <c r="D44" i="23"/>
  <c r="C44" i="23"/>
  <c r="A44" i="23"/>
  <c r="AW43" i="23"/>
  <c r="AS43" i="23"/>
  <c r="AO43" i="23"/>
  <c r="AK43" i="23"/>
  <c r="AG43" i="23"/>
  <c r="AC43" i="23"/>
  <c r="Y43" i="23"/>
  <c r="U43" i="23"/>
  <c r="Q43" i="23"/>
  <c r="M43" i="23"/>
  <c r="F43" i="23"/>
  <c r="D43" i="23"/>
  <c r="C43" i="23"/>
  <c r="A43" i="23"/>
  <c r="AW42" i="23"/>
  <c r="AS42" i="23"/>
  <c r="AO42" i="23"/>
  <c r="AK42" i="23"/>
  <c r="AG42" i="23"/>
  <c r="AC42" i="23"/>
  <c r="Y42" i="23"/>
  <c r="U42" i="23"/>
  <c r="Q42" i="23"/>
  <c r="M42" i="23"/>
  <c r="F42" i="23"/>
  <c r="D42" i="23"/>
  <c r="C42" i="23"/>
  <c r="A42" i="23"/>
  <c r="AT39" i="23"/>
  <c r="AP39" i="23"/>
  <c r="AL39" i="23"/>
  <c r="AH39" i="23"/>
  <c r="AD39" i="23"/>
  <c r="Z39" i="23"/>
  <c r="V39" i="23"/>
  <c r="R39" i="23"/>
  <c r="N39" i="23"/>
  <c r="J39" i="23"/>
  <c r="AV22" i="23"/>
  <c r="AT22" i="23"/>
  <c r="AR22" i="23"/>
  <c r="AP22" i="23"/>
  <c r="AN22" i="23"/>
  <c r="AL22" i="23"/>
  <c r="AJ22" i="23"/>
  <c r="AH22" i="23"/>
  <c r="AF22" i="23"/>
  <c r="AD22" i="23"/>
  <c r="AB22" i="23"/>
  <c r="Z22" i="23"/>
  <c r="X22" i="23"/>
  <c r="V22" i="23"/>
  <c r="T22" i="23"/>
  <c r="R22" i="23"/>
  <c r="P22" i="23"/>
  <c r="N22" i="23"/>
  <c r="L22" i="23"/>
  <c r="J22" i="23"/>
  <c r="C22" i="23"/>
  <c r="A22" i="23"/>
  <c r="CO21" i="23"/>
  <c r="AW21" i="23"/>
  <c r="AS21" i="23"/>
  <c r="AO21" i="23"/>
  <c r="AK21" i="23"/>
  <c r="AG21" i="23"/>
  <c r="AC21" i="23"/>
  <c r="Y21" i="23"/>
  <c r="U21" i="23"/>
  <c r="Q21" i="23"/>
  <c r="M21" i="23"/>
  <c r="F21" i="23"/>
  <c r="AS19" i="29" s="1"/>
  <c r="BE19" i="29" s="1"/>
  <c r="D21" i="23"/>
  <c r="C21" i="23"/>
  <c r="CN21" i="23" s="1"/>
  <c r="A21" i="23"/>
  <c r="CO20" i="23"/>
  <c r="AW20" i="23"/>
  <c r="AS20" i="23"/>
  <c r="AO20" i="23"/>
  <c r="AK20" i="23"/>
  <c r="AG20" i="23"/>
  <c r="AC20" i="23"/>
  <c r="Y20" i="23"/>
  <c r="U20" i="23"/>
  <c r="Q20" i="23"/>
  <c r="M20" i="23"/>
  <c r="F20" i="23"/>
  <c r="AS18" i="29" s="1"/>
  <c r="BE18" i="29" s="1"/>
  <c r="D20" i="23"/>
  <c r="C20" i="23"/>
  <c r="CN20" i="23" s="1"/>
  <c r="A20" i="23"/>
  <c r="CO19" i="23"/>
  <c r="AW19" i="23"/>
  <c r="AS19" i="23"/>
  <c r="AO19" i="23"/>
  <c r="AK19" i="23"/>
  <c r="AG19" i="23"/>
  <c r="AC19" i="23"/>
  <c r="Y19" i="23"/>
  <c r="U19" i="23"/>
  <c r="Q19" i="23"/>
  <c r="M19" i="23"/>
  <c r="F19" i="23"/>
  <c r="AS17" i="29" s="1"/>
  <c r="BE17" i="29" s="1"/>
  <c r="D19" i="23"/>
  <c r="C19" i="23"/>
  <c r="CN19" i="23" s="1"/>
  <c r="A19" i="23"/>
  <c r="CO18" i="23"/>
  <c r="AW18" i="23"/>
  <c r="AS18" i="23"/>
  <c r="AO18" i="23"/>
  <c r="AK18" i="23"/>
  <c r="AG18" i="23"/>
  <c r="AC18" i="23"/>
  <c r="Y18" i="23"/>
  <c r="U18" i="23"/>
  <c r="Q18" i="23"/>
  <c r="M18" i="23"/>
  <c r="F18" i="23"/>
  <c r="AS16" i="29" s="1"/>
  <c r="BE16" i="29" s="1"/>
  <c r="D18" i="23"/>
  <c r="C18" i="23"/>
  <c r="CN18" i="23" s="1"/>
  <c r="A18" i="23"/>
  <c r="CO17" i="23"/>
  <c r="AW17" i="23"/>
  <c r="AS17" i="23"/>
  <c r="AO17" i="23"/>
  <c r="AK17" i="23"/>
  <c r="AG17" i="23"/>
  <c r="AC17" i="23"/>
  <c r="Y17" i="23"/>
  <c r="U17" i="23"/>
  <c r="Q17" i="23"/>
  <c r="M17" i="23"/>
  <c r="F17" i="23"/>
  <c r="AS15" i="29" s="1"/>
  <c r="BE15" i="29" s="1"/>
  <c r="D17" i="23"/>
  <c r="C17" i="23"/>
  <c r="CN17" i="23" s="1"/>
  <c r="A17" i="23"/>
  <c r="CO16" i="23"/>
  <c r="AW16" i="23"/>
  <c r="AS16" i="23"/>
  <c r="AO16" i="23"/>
  <c r="AK16" i="23"/>
  <c r="AG16" i="23"/>
  <c r="AC16" i="23"/>
  <c r="Y16" i="23"/>
  <c r="U16" i="23"/>
  <c r="Q16" i="23"/>
  <c r="M16" i="23"/>
  <c r="F16" i="23"/>
  <c r="AS14" i="29" s="1"/>
  <c r="BE14" i="29" s="1"/>
  <c r="D16" i="23"/>
  <c r="C16" i="23"/>
  <c r="CN16" i="23" s="1"/>
  <c r="A16" i="23"/>
  <c r="CO15" i="23"/>
  <c r="AW15" i="23"/>
  <c r="AS15" i="23"/>
  <c r="AO15" i="23"/>
  <c r="AK15" i="23"/>
  <c r="AG15" i="23"/>
  <c r="AC15" i="23"/>
  <c r="Y15" i="23"/>
  <c r="U15" i="23"/>
  <c r="Q15" i="23"/>
  <c r="M15" i="23"/>
  <c r="F15" i="23"/>
  <c r="AS13" i="29" s="1"/>
  <c r="BE13" i="29" s="1"/>
  <c r="D15" i="23"/>
  <c r="C15" i="23"/>
  <c r="CN15" i="23" s="1"/>
  <c r="A15" i="23"/>
  <c r="CO14" i="23"/>
  <c r="AW14" i="23"/>
  <c r="AS14" i="23"/>
  <c r="AO14" i="23"/>
  <c r="AK14" i="23"/>
  <c r="AG14" i="23"/>
  <c r="AC14" i="23"/>
  <c r="Y14" i="23"/>
  <c r="U14" i="23"/>
  <c r="Q14" i="23"/>
  <c r="M14" i="23"/>
  <c r="F14" i="23"/>
  <c r="AS12" i="29" s="1"/>
  <c r="BE12" i="29" s="1"/>
  <c r="D14" i="23"/>
  <c r="C14" i="23"/>
  <c r="CN14" i="23" s="1"/>
  <c r="A14" i="23"/>
  <c r="CO13" i="23"/>
  <c r="AW13" i="23"/>
  <c r="AS13" i="23"/>
  <c r="AO13" i="23"/>
  <c r="AK13" i="23"/>
  <c r="AG13" i="23"/>
  <c r="AC13" i="23"/>
  <c r="Y13" i="23"/>
  <c r="U13" i="23"/>
  <c r="Q13" i="23"/>
  <c r="M13" i="23"/>
  <c r="F13" i="23"/>
  <c r="AS11" i="29" s="1"/>
  <c r="BE11" i="29" s="1"/>
  <c r="D13" i="23"/>
  <c r="C13" i="23"/>
  <c r="CN13" i="23" s="1"/>
  <c r="A13" i="23"/>
  <c r="CO12" i="23"/>
  <c r="AW12" i="23"/>
  <c r="AS12" i="23"/>
  <c r="AO12" i="23"/>
  <c r="AK12" i="23"/>
  <c r="AG12" i="23"/>
  <c r="AC12" i="23"/>
  <c r="Y12" i="23"/>
  <c r="U12" i="23"/>
  <c r="Q12" i="23"/>
  <c r="M12" i="23"/>
  <c r="F12" i="23"/>
  <c r="AS10" i="29" s="1"/>
  <c r="BE10" i="29" s="1"/>
  <c r="D12" i="23"/>
  <c r="C12" i="23"/>
  <c r="CN12" i="23" s="1"/>
  <c r="A12" i="23"/>
  <c r="CO11" i="23"/>
  <c r="AW11" i="23"/>
  <c r="AS11" i="23"/>
  <c r="AO11" i="23"/>
  <c r="AK11" i="23"/>
  <c r="AG11" i="23"/>
  <c r="AC11" i="23"/>
  <c r="Y11" i="23"/>
  <c r="U11" i="23"/>
  <c r="Q11" i="23"/>
  <c r="M11" i="23"/>
  <c r="F11" i="23"/>
  <c r="AS9" i="29" s="1"/>
  <c r="BE9" i="29" s="1"/>
  <c r="D11" i="23"/>
  <c r="C11" i="23"/>
  <c r="CN11" i="23" s="1"/>
  <c r="A11" i="23"/>
  <c r="CO10" i="23"/>
  <c r="AW10" i="23"/>
  <c r="AS10" i="23"/>
  <c r="AO10" i="23"/>
  <c r="AK10" i="23"/>
  <c r="AG10" i="23"/>
  <c r="AC10" i="23"/>
  <c r="Y10" i="23"/>
  <c r="U10" i="23"/>
  <c r="Q10" i="23"/>
  <c r="M10" i="23"/>
  <c r="F10" i="23"/>
  <c r="D10" i="23"/>
  <c r="C10" i="23"/>
  <c r="CN10" i="23" s="1"/>
  <c r="A10" i="23"/>
  <c r="A55" i="22"/>
  <c r="AV54" i="22"/>
  <c r="AT54" i="22"/>
  <c r="AR54" i="22"/>
  <c r="AP54" i="22"/>
  <c r="AN54" i="22"/>
  <c r="AL54" i="22"/>
  <c r="AJ54" i="22"/>
  <c r="AH54" i="22"/>
  <c r="AF54" i="22"/>
  <c r="AD54" i="22"/>
  <c r="AB54" i="22"/>
  <c r="Z54" i="22"/>
  <c r="X54" i="22"/>
  <c r="V54" i="22"/>
  <c r="T54" i="22"/>
  <c r="R54" i="22"/>
  <c r="P54" i="22"/>
  <c r="N54" i="22"/>
  <c r="L54" i="22"/>
  <c r="J54" i="22"/>
  <c r="A54" i="22"/>
  <c r="AW53" i="22"/>
  <c r="AS53" i="22"/>
  <c r="AO53" i="22"/>
  <c r="AK53" i="22"/>
  <c r="AG53" i="22"/>
  <c r="AC53" i="22"/>
  <c r="Y53" i="22"/>
  <c r="U53" i="22"/>
  <c r="Q53" i="22"/>
  <c r="M53" i="22"/>
  <c r="F53" i="22"/>
  <c r="D53" i="22"/>
  <c r="C53" i="22"/>
  <c r="A53" i="22"/>
  <c r="AW52" i="22"/>
  <c r="AS52" i="22"/>
  <c r="AO52" i="22"/>
  <c r="AK52" i="22"/>
  <c r="AG52" i="22"/>
  <c r="AC52" i="22"/>
  <c r="Y52" i="22"/>
  <c r="U52" i="22"/>
  <c r="Q52" i="22"/>
  <c r="M52" i="22"/>
  <c r="F52" i="22"/>
  <c r="D52" i="22"/>
  <c r="C52" i="22"/>
  <c r="A52" i="22"/>
  <c r="AW51" i="22"/>
  <c r="AS51" i="22"/>
  <c r="AO51" i="22"/>
  <c r="AK51" i="22"/>
  <c r="AG51" i="22"/>
  <c r="AC51" i="22"/>
  <c r="Y51" i="22"/>
  <c r="U51" i="22"/>
  <c r="Q51" i="22"/>
  <c r="M51" i="22"/>
  <c r="F51" i="22"/>
  <c r="D51" i="22"/>
  <c r="C51" i="22"/>
  <c r="A51" i="22"/>
  <c r="AW50" i="22"/>
  <c r="AS50" i="22"/>
  <c r="AO50" i="22"/>
  <c r="AK50" i="22"/>
  <c r="AG50" i="22"/>
  <c r="AC50" i="22"/>
  <c r="Y50" i="22"/>
  <c r="U50" i="22"/>
  <c r="Q50" i="22"/>
  <c r="M50" i="22"/>
  <c r="F50" i="22"/>
  <c r="D50" i="22"/>
  <c r="C50" i="22"/>
  <c r="A50" i="22"/>
  <c r="AW49" i="22"/>
  <c r="AS49" i="22"/>
  <c r="AO49" i="22"/>
  <c r="AK49" i="22"/>
  <c r="AG49" i="22"/>
  <c r="AC49" i="22"/>
  <c r="Y49" i="22"/>
  <c r="U49" i="22"/>
  <c r="Q49" i="22"/>
  <c r="M49" i="22"/>
  <c r="F49" i="22"/>
  <c r="D49" i="22"/>
  <c r="C49" i="22"/>
  <c r="A49" i="22"/>
  <c r="AW48" i="22"/>
  <c r="AS48" i="22"/>
  <c r="AO48" i="22"/>
  <c r="AK48" i="22"/>
  <c r="AG48" i="22"/>
  <c r="AC48" i="22"/>
  <c r="Y48" i="22"/>
  <c r="U48" i="22"/>
  <c r="Q48" i="22"/>
  <c r="M48" i="22"/>
  <c r="F48" i="22"/>
  <c r="D48" i="22"/>
  <c r="C48" i="22"/>
  <c r="A48" i="22"/>
  <c r="AW47" i="22"/>
  <c r="AS47" i="22"/>
  <c r="AO47" i="22"/>
  <c r="AK47" i="22"/>
  <c r="AG47" i="22"/>
  <c r="AC47" i="22"/>
  <c r="Y47" i="22"/>
  <c r="U47" i="22"/>
  <c r="Q47" i="22"/>
  <c r="M47" i="22"/>
  <c r="F47" i="22"/>
  <c r="D47" i="22"/>
  <c r="C47" i="22"/>
  <c r="A47" i="22"/>
  <c r="AW46" i="22"/>
  <c r="AS46" i="22"/>
  <c r="AO46" i="22"/>
  <c r="AK46" i="22"/>
  <c r="AG46" i="22"/>
  <c r="AC46" i="22"/>
  <c r="Y46" i="22"/>
  <c r="U46" i="22"/>
  <c r="Q46" i="22"/>
  <c r="M46" i="22"/>
  <c r="F46" i="22"/>
  <c r="D46" i="22"/>
  <c r="C46" i="22"/>
  <c r="A46" i="22"/>
  <c r="AW45" i="22"/>
  <c r="AS45" i="22"/>
  <c r="AO45" i="22"/>
  <c r="AK45" i="22"/>
  <c r="AG45" i="22"/>
  <c r="AC45" i="22"/>
  <c r="Y45" i="22"/>
  <c r="U45" i="22"/>
  <c r="Q45" i="22"/>
  <c r="M45" i="22"/>
  <c r="F45" i="22"/>
  <c r="D45" i="22"/>
  <c r="C45" i="22"/>
  <c r="A45" i="22"/>
  <c r="AW44" i="22"/>
  <c r="AS44" i="22"/>
  <c r="AO44" i="22"/>
  <c r="AK44" i="22"/>
  <c r="AG44" i="22"/>
  <c r="AC44" i="22"/>
  <c r="Y44" i="22"/>
  <c r="U44" i="22"/>
  <c r="Q44" i="22"/>
  <c r="M44" i="22"/>
  <c r="F44" i="22"/>
  <c r="D44" i="22"/>
  <c r="C44" i="22"/>
  <c r="A44" i="22"/>
  <c r="AW43" i="22"/>
  <c r="AS43" i="22"/>
  <c r="AO43" i="22"/>
  <c r="AK43" i="22"/>
  <c r="AG43" i="22"/>
  <c r="AC43" i="22"/>
  <c r="Y43" i="22"/>
  <c r="U43" i="22"/>
  <c r="Q43" i="22"/>
  <c r="M43" i="22"/>
  <c r="F43" i="22"/>
  <c r="D43" i="22"/>
  <c r="C43" i="22"/>
  <c r="A43" i="22"/>
  <c r="AW42" i="22"/>
  <c r="AS42" i="22"/>
  <c r="AO42" i="22"/>
  <c r="AK42" i="22"/>
  <c r="AG42" i="22"/>
  <c r="AC42" i="22"/>
  <c r="Y42" i="22"/>
  <c r="U42" i="22"/>
  <c r="Q42" i="22"/>
  <c r="M42" i="22"/>
  <c r="F42" i="22"/>
  <c r="D42" i="22"/>
  <c r="C42" i="22"/>
  <c r="A42" i="22"/>
  <c r="AT39" i="22"/>
  <c r="AP39" i="22"/>
  <c r="AL39" i="22"/>
  <c r="AH39" i="22"/>
  <c r="AD39" i="22"/>
  <c r="Z39" i="22"/>
  <c r="V39" i="22"/>
  <c r="R39" i="22"/>
  <c r="N39" i="22"/>
  <c r="J39" i="22"/>
  <c r="AV22" i="22"/>
  <c r="AT22" i="22"/>
  <c r="AR22" i="22"/>
  <c r="AP22" i="22"/>
  <c r="AN22" i="22"/>
  <c r="AL22" i="22"/>
  <c r="AJ22" i="22"/>
  <c r="AH22" i="22"/>
  <c r="AF22" i="22"/>
  <c r="AG22" i="22" s="1"/>
  <c r="AD22" i="22"/>
  <c r="AB22" i="22"/>
  <c r="AC22" i="22" s="1"/>
  <c r="Z22" i="22"/>
  <c r="X22" i="22"/>
  <c r="V22" i="22"/>
  <c r="T22" i="22"/>
  <c r="R22" i="22"/>
  <c r="P22" i="22"/>
  <c r="N22" i="22"/>
  <c r="L22" i="22"/>
  <c r="J22" i="22"/>
  <c r="C22" i="22"/>
  <c r="A22" i="22"/>
  <c r="CO21" i="22"/>
  <c r="AW21" i="22"/>
  <c r="AS21" i="22"/>
  <c r="AO21" i="22"/>
  <c r="AK21" i="22"/>
  <c r="AG21" i="22"/>
  <c r="AC21" i="22"/>
  <c r="Y21" i="22"/>
  <c r="U21" i="22"/>
  <c r="Q21" i="22"/>
  <c r="M21" i="22"/>
  <c r="F21" i="22"/>
  <c r="AR19" i="29" s="1"/>
  <c r="BD19" i="29" s="1"/>
  <c r="D21" i="22"/>
  <c r="C21" i="22"/>
  <c r="CN21" i="22" s="1"/>
  <c r="A21" i="22"/>
  <c r="CO20" i="22"/>
  <c r="AW20" i="22"/>
  <c r="AS20" i="22"/>
  <c r="AO20" i="22"/>
  <c r="AK20" i="22"/>
  <c r="AG20" i="22"/>
  <c r="AC20" i="22"/>
  <c r="Y20" i="22"/>
  <c r="U20" i="22"/>
  <c r="Q20" i="22"/>
  <c r="M20" i="22"/>
  <c r="F20" i="22"/>
  <c r="AR18" i="29" s="1"/>
  <c r="BD18" i="29" s="1"/>
  <c r="D20" i="22"/>
  <c r="C20" i="22"/>
  <c r="CN20" i="22" s="1"/>
  <c r="A20" i="22"/>
  <c r="CO19" i="22"/>
  <c r="AW19" i="22"/>
  <c r="AS19" i="22"/>
  <c r="AO19" i="22"/>
  <c r="AK19" i="22"/>
  <c r="AG19" i="22"/>
  <c r="AC19" i="22"/>
  <c r="Y19" i="22"/>
  <c r="U19" i="22"/>
  <c r="Q19" i="22"/>
  <c r="M19" i="22"/>
  <c r="F19" i="22"/>
  <c r="AR17" i="29" s="1"/>
  <c r="BD17" i="29" s="1"/>
  <c r="D19" i="22"/>
  <c r="C19" i="22"/>
  <c r="CN19" i="22" s="1"/>
  <c r="A19" i="22"/>
  <c r="CO18" i="22"/>
  <c r="AW18" i="22"/>
  <c r="AS18" i="22"/>
  <c r="AO18" i="22"/>
  <c r="AK18" i="22"/>
  <c r="AG18" i="22"/>
  <c r="AC18" i="22"/>
  <c r="Y18" i="22"/>
  <c r="U18" i="22"/>
  <c r="Q18" i="22"/>
  <c r="M18" i="22"/>
  <c r="F18" i="22"/>
  <c r="AR16" i="29" s="1"/>
  <c r="BD16" i="29" s="1"/>
  <c r="D18" i="22"/>
  <c r="C18" i="22"/>
  <c r="CN18" i="22" s="1"/>
  <c r="A18" i="22"/>
  <c r="CO17" i="22"/>
  <c r="AW17" i="22"/>
  <c r="AS17" i="22"/>
  <c r="AO17" i="22"/>
  <c r="AK17" i="22"/>
  <c r="AG17" i="22"/>
  <c r="AC17" i="22"/>
  <c r="Y17" i="22"/>
  <c r="U17" i="22"/>
  <c r="Q17" i="22"/>
  <c r="M17" i="22"/>
  <c r="F17" i="22"/>
  <c r="AR15" i="29" s="1"/>
  <c r="BD15" i="29" s="1"/>
  <c r="D17" i="22"/>
  <c r="C17" i="22"/>
  <c r="CN17" i="22" s="1"/>
  <c r="A17" i="22"/>
  <c r="CO16" i="22"/>
  <c r="AW16" i="22"/>
  <c r="AS16" i="22"/>
  <c r="AO16" i="22"/>
  <c r="AK16" i="22"/>
  <c r="AG16" i="22"/>
  <c r="AC16" i="22"/>
  <c r="Y16" i="22"/>
  <c r="U16" i="22"/>
  <c r="Q16" i="22"/>
  <c r="M16" i="22"/>
  <c r="F16" i="22"/>
  <c r="AR14" i="29" s="1"/>
  <c r="BD14" i="29" s="1"/>
  <c r="D16" i="22"/>
  <c r="C16" i="22"/>
  <c r="CN16" i="22" s="1"/>
  <c r="A16" i="22"/>
  <c r="CO15" i="22"/>
  <c r="AW15" i="22"/>
  <c r="AS15" i="22"/>
  <c r="AO15" i="22"/>
  <c r="AK15" i="22"/>
  <c r="AG15" i="22"/>
  <c r="AC15" i="22"/>
  <c r="Y15" i="22"/>
  <c r="U15" i="22"/>
  <c r="Q15" i="22"/>
  <c r="M15" i="22"/>
  <c r="F15" i="22"/>
  <c r="AR13" i="29" s="1"/>
  <c r="BD13" i="29" s="1"/>
  <c r="D15" i="22"/>
  <c r="C15" i="22"/>
  <c r="CN15" i="22" s="1"/>
  <c r="A15" i="22"/>
  <c r="CO14" i="22"/>
  <c r="AW14" i="22"/>
  <c r="AS14" i="22"/>
  <c r="AO14" i="22"/>
  <c r="AK14" i="22"/>
  <c r="AG14" i="22"/>
  <c r="AC14" i="22"/>
  <c r="Y14" i="22"/>
  <c r="U14" i="22"/>
  <c r="Q14" i="22"/>
  <c r="M14" i="22"/>
  <c r="F14" i="22"/>
  <c r="AR12" i="29" s="1"/>
  <c r="BD12" i="29" s="1"/>
  <c r="D14" i="22"/>
  <c r="C14" i="22"/>
  <c r="CN14" i="22" s="1"/>
  <c r="A14" i="22"/>
  <c r="CO13" i="22"/>
  <c r="AW13" i="22"/>
  <c r="AS13" i="22"/>
  <c r="AO13" i="22"/>
  <c r="AK13" i="22"/>
  <c r="AG13" i="22"/>
  <c r="AC13" i="22"/>
  <c r="Y13" i="22"/>
  <c r="U13" i="22"/>
  <c r="Q13" i="22"/>
  <c r="M13" i="22"/>
  <c r="F13" i="22"/>
  <c r="AR11" i="29" s="1"/>
  <c r="BD11" i="29" s="1"/>
  <c r="D13" i="22"/>
  <c r="C13" i="22"/>
  <c r="CN13" i="22" s="1"/>
  <c r="A13" i="22"/>
  <c r="CO12" i="22"/>
  <c r="AW12" i="22"/>
  <c r="AS12" i="22"/>
  <c r="AO12" i="22"/>
  <c r="AK12" i="22"/>
  <c r="AG12" i="22"/>
  <c r="AC12" i="22"/>
  <c r="Y12" i="22"/>
  <c r="U12" i="22"/>
  <c r="Q12" i="22"/>
  <c r="M12" i="22"/>
  <c r="F12" i="22"/>
  <c r="AR10" i="29" s="1"/>
  <c r="BD10" i="29" s="1"/>
  <c r="D12" i="22"/>
  <c r="C12" i="22"/>
  <c r="CN12" i="22" s="1"/>
  <c r="A12" i="22"/>
  <c r="CO11" i="22"/>
  <c r="AW11" i="22"/>
  <c r="AS11" i="22"/>
  <c r="AO11" i="22"/>
  <c r="AK11" i="22"/>
  <c r="AG11" i="22"/>
  <c r="AC11" i="22"/>
  <c r="Y11" i="22"/>
  <c r="U11" i="22"/>
  <c r="Q11" i="22"/>
  <c r="M11" i="22"/>
  <c r="F11" i="22"/>
  <c r="AR9" i="29" s="1"/>
  <c r="BD9" i="29" s="1"/>
  <c r="D11" i="22"/>
  <c r="C11" i="22"/>
  <c r="CN11" i="22" s="1"/>
  <c r="A11" i="22"/>
  <c r="CO10" i="22"/>
  <c r="AW10" i="22"/>
  <c r="AS10" i="22"/>
  <c r="AO10" i="22"/>
  <c r="AK10" i="22"/>
  <c r="AG10" i="22"/>
  <c r="AC10" i="22"/>
  <c r="Y10" i="22"/>
  <c r="U10" i="22"/>
  <c r="Q10" i="22"/>
  <c r="M10" i="22"/>
  <c r="F10" i="22"/>
  <c r="D10" i="22"/>
  <c r="C10" i="22"/>
  <c r="CN10" i="22" s="1"/>
  <c r="A10" i="22"/>
  <c r="F53" i="19"/>
  <c r="D53" i="19"/>
  <c r="F52" i="19"/>
  <c r="D52" i="19"/>
  <c r="F51" i="19"/>
  <c r="D51" i="19"/>
  <c r="F50" i="19"/>
  <c r="D50" i="19"/>
  <c r="F49" i="19"/>
  <c r="D49" i="19"/>
  <c r="F48" i="19"/>
  <c r="D48" i="19"/>
  <c r="F47" i="19"/>
  <c r="D47" i="19"/>
  <c r="F46" i="19"/>
  <c r="D46" i="19"/>
  <c r="F45" i="19"/>
  <c r="D45" i="19"/>
  <c r="F44" i="19"/>
  <c r="D44" i="19"/>
  <c r="F43" i="19"/>
  <c r="D43" i="19"/>
  <c r="F42" i="19"/>
  <c r="D42" i="19"/>
  <c r="AC22" i="25" l="1"/>
  <c r="L54" i="25"/>
  <c r="AC22" i="26"/>
  <c r="AS22" i="26"/>
  <c r="F42" i="26"/>
  <c r="G42" i="26" s="1"/>
  <c r="L54" i="27"/>
  <c r="M54" i="27" s="1"/>
  <c r="F44" i="27"/>
  <c r="G44" i="27" s="1"/>
  <c r="F46" i="27"/>
  <c r="G46" i="27" s="1"/>
  <c r="F48" i="27"/>
  <c r="G48" i="27" s="1"/>
  <c r="D22" i="26"/>
  <c r="Y54" i="22"/>
  <c r="AO54" i="22"/>
  <c r="AG22" i="26"/>
  <c r="AW22" i="26"/>
  <c r="T54" i="25"/>
  <c r="G50" i="25"/>
  <c r="T54" i="27"/>
  <c r="U54" i="27" s="1"/>
  <c r="AK54" i="27"/>
  <c r="L54" i="26"/>
  <c r="M54" i="26" s="1"/>
  <c r="D54" i="22"/>
  <c r="M54" i="22"/>
  <c r="AC54" i="22"/>
  <c r="AS54" i="22"/>
  <c r="D22" i="25"/>
  <c r="AK22" i="26"/>
  <c r="U22" i="27"/>
  <c r="F45" i="27"/>
  <c r="Q54" i="22"/>
  <c r="AG54" i="22"/>
  <c r="D54" i="23"/>
  <c r="AO22" i="26"/>
  <c r="F42" i="27"/>
  <c r="H42" i="27" s="1"/>
  <c r="F43" i="27"/>
  <c r="H49" i="27"/>
  <c r="F51" i="27"/>
  <c r="G51" i="27" s="1"/>
  <c r="F53" i="27"/>
  <c r="G53" i="27" s="1"/>
  <c r="AC22" i="27"/>
  <c r="AG22" i="27"/>
  <c r="AK22" i="27"/>
  <c r="AO22" i="27"/>
  <c r="AS22" i="27"/>
  <c r="AW22" i="27"/>
  <c r="H45" i="27"/>
  <c r="G49" i="27"/>
  <c r="F43" i="26"/>
  <c r="G43" i="26" s="1"/>
  <c r="F45" i="26"/>
  <c r="G45" i="26" s="1"/>
  <c r="U42" i="26"/>
  <c r="F44" i="26"/>
  <c r="G44" i="26" s="1"/>
  <c r="AC54" i="26"/>
  <c r="AG54" i="26"/>
  <c r="AK54" i="26"/>
  <c r="AO54" i="26"/>
  <c r="AS54" i="26"/>
  <c r="AW54" i="26"/>
  <c r="AG22" i="25"/>
  <c r="AK22" i="25"/>
  <c r="F44" i="25"/>
  <c r="G44" i="25" s="1"/>
  <c r="F46" i="25"/>
  <c r="G46" i="25" s="1"/>
  <c r="Q22" i="25"/>
  <c r="AO22" i="25"/>
  <c r="AS22" i="25"/>
  <c r="AW22" i="25"/>
  <c r="F42" i="25"/>
  <c r="G42" i="25" s="1"/>
  <c r="F43" i="25"/>
  <c r="G43" i="25" s="1"/>
  <c r="F45" i="25"/>
  <c r="G45" i="25" s="1"/>
  <c r="F48" i="25"/>
  <c r="G48" i="25" s="1"/>
  <c r="F52" i="25"/>
  <c r="G52" i="25" s="1"/>
  <c r="M54" i="23"/>
  <c r="AC22" i="23"/>
  <c r="AG22" i="23"/>
  <c r="AK22" i="23"/>
  <c r="AO22" i="23"/>
  <c r="AS22" i="23"/>
  <c r="AW22" i="23"/>
  <c r="Q54" i="23"/>
  <c r="U54" i="23"/>
  <c r="Y54" i="23"/>
  <c r="AC54" i="23"/>
  <c r="AG54" i="23"/>
  <c r="AK54" i="23"/>
  <c r="AO54" i="23"/>
  <c r="AS54" i="23"/>
  <c r="AW54" i="23"/>
  <c r="AK54" i="22"/>
  <c r="AK22" i="22"/>
  <c r="U54" i="22"/>
  <c r="AW54" i="22"/>
  <c r="AO22" i="22"/>
  <c r="AS22" i="22"/>
  <c r="AW22" i="22"/>
  <c r="U15" i="8"/>
  <c r="BD15" i="8" s="1"/>
  <c r="U13" i="8"/>
  <c r="BD13" i="8" s="1"/>
  <c r="U11" i="8"/>
  <c r="BD11" i="8" s="1"/>
  <c r="U9" i="8"/>
  <c r="BD9" i="8" s="1"/>
  <c r="U18" i="8"/>
  <c r="BD18" i="8" s="1"/>
  <c r="U8" i="8"/>
  <c r="BD8" i="8" s="1"/>
  <c r="G11" i="26"/>
  <c r="AU9" i="29"/>
  <c r="BG9" i="29" s="1"/>
  <c r="G12" i="26"/>
  <c r="AU10" i="29"/>
  <c r="BG10" i="29" s="1"/>
  <c r="G13" i="26"/>
  <c r="AU11" i="29"/>
  <c r="BG11" i="29" s="1"/>
  <c r="G14" i="26"/>
  <c r="AU12" i="29"/>
  <c r="BG12" i="29" s="1"/>
  <c r="G18" i="26"/>
  <c r="AU16" i="29"/>
  <c r="BG16" i="29" s="1"/>
  <c r="AX9" i="29"/>
  <c r="G16" i="26"/>
  <c r="AU14" i="29"/>
  <c r="BG14" i="29" s="1"/>
  <c r="G20" i="26"/>
  <c r="AU18" i="29"/>
  <c r="BG18" i="29" s="1"/>
  <c r="G21" i="26"/>
  <c r="AU19" i="29"/>
  <c r="BG19" i="29" s="1"/>
  <c r="T7" i="8"/>
  <c r="BC7" i="8" s="1"/>
  <c r="T18" i="8"/>
  <c r="BC18" i="8" s="1"/>
  <c r="T17" i="8"/>
  <c r="BC17" i="8" s="1"/>
  <c r="T15" i="8"/>
  <c r="BC15" i="8" s="1"/>
  <c r="T13" i="8"/>
  <c r="BC13" i="8" s="1"/>
  <c r="T11" i="8"/>
  <c r="BC11" i="8" s="1"/>
  <c r="T10" i="8"/>
  <c r="BC10" i="8" s="1"/>
  <c r="T9" i="8"/>
  <c r="BC9" i="8" s="1"/>
  <c r="T8" i="8"/>
  <c r="BC8" i="8" s="1"/>
  <c r="Y22" i="25"/>
  <c r="U22" i="25"/>
  <c r="S17" i="8"/>
  <c r="BB17" i="8" s="1"/>
  <c r="S15" i="8"/>
  <c r="BB15" i="8" s="1"/>
  <c r="S13" i="8"/>
  <c r="BB13" i="8" s="1"/>
  <c r="S11" i="8"/>
  <c r="BB11" i="8" s="1"/>
  <c r="S9" i="8"/>
  <c r="BB9" i="8" s="1"/>
  <c r="BF19" i="29"/>
  <c r="BF17" i="29"/>
  <c r="AX16" i="29"/>
  <c r="BF15" i="29"/>
  <c r="BF13" i="29"/>
  <c r="BF11" i="29"/>
  <c r="AX10" i="29"/>
  <c r="BF9" i="29"/>
  <c r="F22" i="25"/>
  <c r="AT8" i="29"/>
  <c r="S7" i="8"/>
  <c r="S18" i="8"/>
  <c r="BB18" i="8" s="1"/>
  <c r="S16" i="8"/>
  <c r="BB16" i="8" s="1"/>
  <c r="S14" i="8"/>
  <c r="BB14" i="8" s="1"/>
  <c r="S12" i="8"/>
  <c r="BB12" i="8" s="1"/>
  <c r="S10" i="8"/>
  <c r="BB10" i="8" s="1"/>
  <c r="S8" i="8"/>
  <c r="BB8" i="8" s="1"/>
  <c r="Y22" i="23"/>
  <c r="U22" i="23"/>
  <c r="Q22" i="23"/>
  <c r="F22" i="23"/>
  <c r="AS8" i="29"/>
  <c r="R7" i="8"/>
  <c r="R18" i="8"/>
  <c r="BA18" i="8" s="1"/>
  <c r="R17" i="8"/>
  <c r="BA17" i="8" s="1"/>
  <c r="R16" i="8"/>
  <c r="BA16" i="8" s="1"/>
  <c r="R15" i="8"/>
  <c r="BA15" i="8" s="1"/>
  <c r="R14" i="8"/>
  <c r="BA14" i="8" s="1"/>
  <c r="R13" i="8"/>
  <c r="BA13" i="8" s="1"/>
  <c r="R12" i="8"/>
  <c r="BA12" i="8" s="1"/>
  <c r="R11" i="8"/>
  <c r="BA11" i="8" s="1"/>
  <c r="R10" i="8"/>
  <c r="BA10" i="8" s="1"/>
  <c r="R9" i="8"/>
  <c r="BA9" i="8" s="1"/>
  <c r="R8" i="8"/>
  <c r="BA8" i="8" s="1"/>
  <c r="G10" i="23"/>
  <c r="G11" i="23"/>
  <c r="G12" i="23"/>
  <c r="G13" i="23"/>
  <c r="G14" i="23"/>
  <c r="G15" i="23"/>
  <c r="G16" i="23"/>
  <c r="G17" i="23"/>
  <c r="G18" i="23"/>
  <c r="G19" i="23"/>
  <c r="G20" i="23"/>
  <c r="G21" i="23"/>
  <c r="M22" i="23"/>
  <c r="D22" i="23"/>
  <c r="Y22" i="22"/>
  <c r="U22" i="22"/>
  <c r="Q22" i="22"/>
  <c r="G10" i="22"/>
  <c r="G11" i="22"/>
  <c r="G12" i="22"/>
  <c r="G13" i="22"/>
  <c r="G14" i="22"/>
  <c r="G15" i="22"/>
  <c r="G16" i="22"/>
  <c r="G17" i="22"/>
  <c r="G18" i="22"/>
  <c r="G19" i="22"/>
  <c r="G20" i="22"/>
  <c r="G21" i="22"/>
  <c r="Q17" i="8"/>
  <c r="AZ17" i="8" s="1"/>
  <c r="Q15" i="8"/>
  <c r="AZ15" i="8" s="1"/>
  <c r="Q13" i="8"/>
  <c r="AZ13" i="8" s="1"/>
  <c r="Q11" i="8"/>
  <c r="AZ11" i="8" s="1"/>
  <c r="Q9" i="8"/>
  <c r="AZ9" i="8" s="1"/>
  <c r="F22" i="22"/>
  <c r="AR8" i="29"/>
  <c r="Q7" i="8"/>
  <c r="AZ7" i="8" s="1"/>
  <c r="Q18" i="8"/>
  <c r="AZ18" i="8" s="1"/>
  <c r="Q16" i="8"/>
  <c r="AZ16" i="8" s="1"/>
  <c r="Q14" i="8"/>
  <c r="AZ14" i="8" s="1"/>
  <c r="Q12" i="8"/>
  <c r="AZ12" i="8" s="1"/>
  <c r="Q10" i="8"/>
  <c r="AZ10" i="8" s="1"/>
  <c r="Q8" i="8"/>
  <c r="AZ8" i="8" s="1"/>
  <c r="M22" i="22"/>
  <c r="D22" i="22"/>
  <c r="I11" i="27"/>
  <c r="AE8" i="8" s="1"/>
  <c r="BN8" i="8" s="1"/>
  <c r="W9" i="29"/>
  <c r="I13" i="27"/>
  <c r="AE10" i="8" s="1"/>
  <c r="BN10" i="8" s="1"/>
  <c r="W11" i="29"/>
  <c r="I14" i="27"/>
  <c r="AE11" i="8" s="1"/>
  <c r="BN11" i="8" s="1"/>
  <c r="W12" i="29"/>
  <c r="I17" i="27"/>
  <c r="AE14" i="8" s="1"/>
  <c r="BN14" i="8" s="1"/>
  <c r="W15" i="29"/>
  <c r="I18" i="27"/>
  <c r="AE15" i="8" s="1"/>
  <c r="BN15" i="8" s="1"/>
  <c r="W16" i="29"/>
  <c r="I12" i="27"/>
  <c r="AE9" i="8" s="1"/>
  <c r="BN9" i="8" s="1"/>
  <c r="W10" i="29"/>
  <c r="I15" i="27"/>
  <c r="AE12" i="8" s="1"/>
  <c r="BN12" i="8" s="1"/>
  <c r="W13" i="29"/>
  <c r="I16" i="27"/>
  <c r="AE13" i="8" s="1"/>
  <c r="BN13" i="8" s="1"/>
  <c r="W14" i="29"/>
  <c r="I19" i="27"/>
  <c r="AE16" i="8" s="1"/>
  <c r="BN16" i="8" s="1"/>
  <c r="W17" i="29"/>
  <c r="I20" i="27"/>
  <c r="AE17" i="8" s="1"/>
  <c r="BN17" i="8" s="1"/>
  <c r="W18" i="29"/>
  <c r="I21" i="27"/>
  <c r="AE18" i="8" s="1"/>
  <c r="BN18" i="8" s="1"/>
  <c r="W19" i="29"/>
  <c r="K18" i="8"/>
  <c r="AT18" i="8" s="1"/>
  <c r="K17" i="8"/>
  <c r="AT17" i="8" s="1"/>
  <c r="K16" i="8"/>
  <c r="AT16" i="8" s="1"/>
  <c r="K15" i="8"/>
  <c r="AT15" i="8" s="1"/>
  <c r="K14" i="8"/>
  <c r="AT14" i="8" s="1"/>
  <c r="K13" i="8"/>
  <c r="AT13" i="8" s="1"/>
  <c r="K12" i="8"/>
  <c r="AT12" i="8" s="1"/>
  <c r="K11" i="8"/>
  <c r="AT11" i="8" s="1"/>
  <c r="K10" i="8"/>
  <c r="AT10" i="8" s="1"/>
  <c r="K9" i="8"/>
  <c r="AT9" i="8" s="1"/>
  <c r="K8" i="8"/>
  <c r="AT8" i="8" s="1"/>
  <c r="U5" i="8"/>
  <c r="BD6" i="8" s="1"/>
  <c r="AT6" i="8"/>
  <c r="AE5" i="8"/>
  <c r="BN6" i="8" s="1"/>
  <c r="H43" i="27"/>
  <c r="G42" i="27"/>
  <c r="G43" i="27"/>
  <c r="H44" i="27"/>
  <c r="G45" i="27"/>
  <c r="H46" i="27"/>
  <c r="H48" i="27"/>
  <c r="H51" i="27"/>
  <c r="H53" i="27"/>
  <c r="F47" i="27"/>
  <c r="F50" i="27"/>
  <c r="F52" i="27"/>
  <c r="U10" i="27"/>
  <c r="F10" i="27"/>
  <c r="H11" i="27"/>
  <c r="H12" i="27"/>
  <c r="F13" i="27"/>
  <c r="G13" i="27" s="1"/>
  <c r="H14" i="27"/>
  <c r="H18" i="27"/>
  <c r="H16" i="27"/>
  <c r="F20" i="27"/>
  <c r="H21" i="27"/>
  <c r="E10" i="27"/>
  <c r="L22" i="27"/>
  <c r="M22" i="27" s="1"/>
  <c r="O22" i="27"/>
  <c r="Q10" i="27"/>
  <c r="W22" i="27"/>
  <c r="Y10" i="27"/>
  <c r="G11" i="27"/>
  <c r="G12" i="27"/>
  <c r="G14" i="27"/>
  <c r="F15" i="27"/>
  <c r="G16" i="27"/>
  <c r="F17" i="27"/>
  <c r="G18" i="27"/>
  <c r="F19" i="27"/>
  <c r="G20" i="27"/>
  <c r="G21" i="27"/>
  <c r="D54" i="27"/>
  <c r="P54" i="27"/>
  <c r="Q54" i="27" s="1"/>
  <c r="X54" i="27"/>
  <c r="Y54" i="27" s="1"/>
  <c r="E54" i="27"/>
  <c r="G10" i="26"/>
  <c r="L22" i="26"/>
  <c r="M22" i="26" s="1"/>
  <c r="Q10" i="26"/>
  <c r="Y10" i="26"/>
  <c r="F15" i="26"/>
  <c r="F17" i="26"/>
  <c r="F19" i="26"/>
  <c r="F46" i="26"/>
  <c r="F48" i="26"/>
  <c r="F50" i="26"/>
  <c r="F52" i="26"/>
  <c r="F53" i="26"/>
  <c r="D54" i="26"/>
  <c r="P54" i="26"/>
  <c r="Q54" i="26" s="1"/>
  <c r="X54" i="26"/>
  <c r="Y54" i="26" s="1"/>
  <c r="F47" i="26"/>
  <c r="F49" i="26"/>
  <c r="F51" i="26"/>
  <c r="F53" i="25"/>
  <c r="M54" i="25"/>
  <c r="P54" i="25"/>
  <c r="Q54" i="25" s="1"/>
  <c r="U54" i="25"/>
  <c r="X54" i="25"/>
  <c r="Y54" i="25" s="1"/>
  <c r="AC54" i="25"/>
  <c r="AG54" i="25"/>
  <c r="AK54" i="25"/>
  <c r="AO54" i="25"/>
  <c r="AS54" i="25"/>
  <c r="AW54" i="25"/>
  <c r="F47" i="25"/>
  <c r="F49" i="25"/>
  <c r="F54" i="25" s="1"/>
  <c r="F51" i="25"/>
  <c r="G12" i="25"/>
  <c r="G14" i="25"/>
  <c r="G16" i="25"/>
  <c r="G18" i="25"/>
  <c r="G20" i="25"/>
  <c r="L22" i="25"/>
  <c r="M22" i="25" s="1"/>
  <c r="G21" i="25"/>
  <c r="G11" i="25"/>
  <c r="G13" i="25"/>
  <c r="G15" i="25"/>
  <c r="G17" i="25"/>
  <c r="G19" i="25"/>
  <c r="G10" i="25"/>
  <c r="H22" i="25"/>
  <c r="G22" i="25"/>
  <c r="H22" i="23"/>
  <c r="G22" i="23"/>
  <c r="G42" i="23"/>
  <c r="G43" i="23"/>
  <c r="G44" i="23"/>
  <c r="G45" i="23"/>
  <c r="G46" i="23"/>
  <c r="G47" i="23"/>
  <c r="G48" i="23"/>
  <c r="G49" i="23"/>
  <c r="G50" i="23"/>
  <c r="G51" i="23"/>
  <c r="G52" i="23"/>
  <c r="G53" i="23"/>
  <c r="F54" i="23"/>
  <c r="G22" i="22"/>
  <c r="G42" i="22"/>
  <c r="G43" i="22"/>
  <c r="G44" i="22"/>
  <c r="G45" i="22"/>
  <c r="G46" i="22"/>
  <c r="G47" i="22"/>
  <c r="G48" i="22"/>
  <c r="G49" i="22"/>
  <c r="G50" i="22"/>
  <c r="G51" i="22"/>
  <c r="G52" i="22"/>
  <c r="G53" i="22"/>
  <c r="F54" i="22"/>
  <c r="G54" i="22" s="1"/>
  <c r="G42" i="19"/>
  <c r="G43" i="19"/>
  <c r="G44" i="19"/>
  <c r="G45" i="19"/>
  <c r="G46" i="19"/>
  <c r="G47" i="19"/>
  <c r="G48" i="19"/>
  <c r="G49" i="19"/>
  <c r="G50" i="19"/>
  <c r="G51" i="19"/>
  <c r="G52" i="19"/>
  <c r="G53" i="19"/>
  <c r="BB7" i="8" l="1"/>
  <c r="S19" i="8"/>
  <c r="BB19" i="8" s="1"/>
  <c r="AX14" i="29"/>
  <c r="H10" i="27"/>
  <c r="BA7" i="8"/>
  <c r="R19" i="8"/>
  <c r="BA19" i="8" s="1"/>
  <c r="AX18" i="29"/>
  <c r="BJ18" i="29" s="1"/>
  <c r="AX11" i="29"/>
  <c r="BJ11" i="29" s="1"/>
  <c r="AX12" i="29"/>
  <c r="F22" i="27"/>
  <c r="AV17" i="29"/>
  <c r="BH17" i="29" s="1"/>
  <c r="U16" i="8"/>
  <c r="BD16" i="8" s="1"/>
  <c r="AV15" i="29"/>
  <c r="BH15" i="29" s="1"/>
  <c r="U14" i="8"/>
  <c r="BD14" i="8" s="1"/>
  <c r="AV13" i="29"/>
  <c r="BH13" i="29" s="1"/>
  <c r="U12" i="8"/>
  <c r="BD12" i="8" s="1"/>
  <c r="H20" i="27"/>
  <c r="AV18" i="29"/>
  <c r="BH18" i="29" s="1"/>
  <c r="U17" i="8"/>
  <c r="BD17" i="8" s="1"/>
  <c r="H13" i="27"/>
  <c r="AV11" i="29"/>
  <c r="BH11" i="29" s="1"/>
  <c r="U10" i="8"/>
  <c r="BD10" i="8" s="1"/>
  <c r="G10" i="27"/>
  <c r="AV8" i="29"/>
  <c r="U7" i="8"/>
  <c r="BD7" i="8" s="1"/>
  <c r="AU15" i="29"/>
  <c r="T14" i="8"/>
  <c r="BC14" i="8" s="1"/>
  <c r="AU17" i="29"/>
  <c r="T16" i="8"/>
  <c r="BC16" i="8" s="1"/>
  <c r="AU13" i="29"/>
  <c r="T12" i="8"/>
  <c r="BC12" i="8" s="1"/>
  <c r="AX19" i="29"/>
  <c r="BJ19" i="29" s="1"/>
  <c r="AX8" i="29"/>
  <c r="AT20" i="29"/>
  <c r="BF20" i="29" s="1"/>
  <c r="BF8" i="29"/>
  <c r="AS20" i="29"/>
  <c r="BE20" i="29" s="1"/>
  <c r="BE8" i="29"/>
  <c r="AR20" i="29"/>
  <c r="BD20" i="29" s="1"/>
  <c r="BD8" i="29"/>
  <c r="BJ14" i="29"/>
  <c r="BJ9" i="29"/>
  <c r="BJ12" i="29"/>
  <c r="BJ16" i="29"/>
  <c r="I10" i="27"/>
  <c r="AE7" i="8" s="1"/>
  <c r="W8" i="29"/>
  <c r="K7" i="8"/>
  <c r="AT7" i="8" s="1"/>
  <c r="AI19" i="29"/>
  <c r="AI18" i="29"/>
  <c r="AI17" i="29"/>
  <c r="AI14" i="29"/>
  <c r="AI13" i="29"/>
  <c r="AI10" i="29"/>
  <c r="AI16" i="29"/>
  <c r="AI15" i="29"/>
  <c r="AI12" i="29"/>
  <c r="AI11" i="29"/>
  <c r="AI9" i="29"/>
  <c r="BJ10" i="29"/>
  <c r="H50" i="27"/>
  <c r="G50" i="27"/>
  <c r="H52" i="27"/>
  <c r="G52" i="27"/>
  <c r="H47" i="27"/>
  <c r="G47" i="27"/>
  <c r="G19" i="27"/>
  <c r="H19" i="27"/>
  <c r="G17" i="27"/>
  <c r="H17" i="27"/>
  <c r="G15" i="27"/>
  <c r="H15" i="27"/>
  <c r="E22" i="27"/>
  <c r="F54" i="27"/>
  <c r="H22" i="27"/>
  <c r="G22" i="27"/>
  <c r="G51" i="26"/>
  <c r="G47" i="26"/>
  <c r="G52" i="26"/>
  <c r="G48" i="26"/>
  <c r="G19" i="26"/>
  <c r="G15" i="26"/>
  <c r="F22" i="26"/>
  <c r="G49" i="26"/>
  <c r="G53" i="26"/>
  <c r="G50" i="26"/>
  <c r="G46" i="26"/>
  <c r="G17" i="26"/>
  <c r="F54" i="26"/>
  <c r="G49" i="25"/>
  <c r="G53" i="25"/>
  <c r="G51" i="25"/>
  <c r="G47" i="25"/>
  <c r="G54" i="25"/>
  <c r="G54" i="23"/>
  <c r="BN7" i="8" l="1"/>
  <c r="AE19" i="8"/>
  <c r="BN19" i="8" s="1"/>
  <c r="AV20" i="29"/>
  <c r="BH20" i="29" s="1"/>
  <c r="BH8" i="29"/>
  <c r="BG13" i="29"/>
  <c r="AU20" i="29"/>
  <c r="BG20" i="29" s="1"/>
  <c r="AX13" i="29"/>
  <c r="BJ13" i="29" s="1"/>
  <c r="BG17" i="29"/>
  <c r="AX17" i="29"/>
  <c r="BJ17" i="29" s="1"/>
  <c r="BG15" i="29"/>
  <c r="AX15" i="29"/>
  <c r="BJ15" i="29" s="1"/>
  <c r="AI8" i="29"/>
  <c r="W20" i="29"/>
  <c r="AI20" i="29" s="1"/>
  <c r="H54" i="27"/>
  <c r="G54" i="27"/>
  <c r="H22" i="26"/>
  <c r="G22" i="26"/>
  <c r="G54" i="26"/>
  <c r="AX20" i="29" l="1"/>
  <c r="BJ8" i="29"/>
  <c r="M20" i="29"/>
  <c r="A55" i="19"/>
  <c r="AW53" i="19"/>
  <c r="AS53" i="19"/>
  <c r="AO53" i="19"/>
  <c r="AK53" i="19"/>
  <c r="AG53" i="19"/>
  <c r="AC53" i="19"/>
  <c r="Y53" i="19"/>
  <c r="U53" i="19"/>
  <c r="Q53" i="19"/>
  <c r="M53" i="19"/>
  <c r="AW52" i="19"/>
  <c r="AS52" i="19"/>
  <c r="AO52" i="19"/>
  <c r="AK52" i="19"/>
  <c r="AG52" i="19"/>
  <c r="AC52" i="19"/>
  <c r="Y52" i="19"/>
  <c r="U52" i="19"/>
  <c r="Q52" i="19"/>
  <c r="M52" i="19"/>
  <c r="AW51" i="19"/>
  <c r="AS51" i="19"/>
  <c r="AO51" i="19"/>
  <c r="AK51" i="19"/>
  <c r="AG51" i="19"/>
  <c r="AC51" i="19"/>
  <c r="Y51" i="19"/>
  <c r="U51" i="19"/>
  <c r="Q51" i="19"/>
  <c r="M51" i="19"/>
  <c r="AW50" i="19"/>
  <c r="AS50" i="19"/>
  <c r="AO50" i="19"/>
  <c r="AK50" i="19"/>
  <c r="AG50" i="19"/>
  <c r="AC50" i="19"/>
  <c r="Y50" i="19"/>
  <c r="U50" i="19"/>
  <c r="Q50" i="19"/>
  <c r="M50" i="19"/>
  <c r="AW49" i="19"/>
  <c r="AS49" i="19"/>
  <c r="AO49" i="19"/>
  <c r="AK49" i="19"/>
  <c r="AG49" i="19"/>
  <c r="AC49" i="19"/>
  <c r="Y49" i="19"/>
  <c r="U49" i="19"/>
  <c r="Q49" i="19"/>
  <c r="M49" i="19"/>
  <c r="AW48" i="19"/>
  <c r="AS48" i="19"/>
  <c r="AO48" i="19"/>
  <c r="AK48" i="19"/>
  <c r="AG48" i="19"/>
  <c r="AC48" i="19"/>
  <c r="Y48" i="19"/>
  <c r="U48" i="19"/>
  <c r="Q48" i="19"/>
  <c r="M48" i="19"/>
  <c r="AW47" i="19"/>
  <c r="AS47" i="19"/>
  <c r="AO47" i="19"/>
  <c r="AK47" i="19"/>
  <c r="AG47" i="19"/>
  <c r="AC47" i="19"/>
  <c r="Y47" i="19"/>
  <c r="U47" i="19"/>
  <c r="Q47" i="19"/>
  <c r="M47" i="19"/>
  <c r="AW46" i="19"/>
  <c r="AS46" i="19"/>
  <c r="AO46" i="19"/>
  <c r="AK46" i="19"/>
  <c r="AG46" i="19"/>
  <c r="AC46" i="19"/>
  <c r="Y46" i="19"/>
  <c r="U46" i="19"/>
  <c r="Q46" i="19"/>
  <c r="M46" i="19"/>
  <c r="AW45" i="19"/>
  <c r="AS45" i="19"/>
  <c r="AO45" i="19"/>
  <c r="AK45" i="19"/>
  <c r="AG45" i="19"/>
  <c r="AC45" i="19"/>
  <c r="Y45" i="19"/>
  <c r="U45" i="19"/>
  <c r="Q45" i="19"/>
  <c r="M45" i="19"/>
  <c r="AW44" i="19"/>
  <c r="AS44" i="19"/>
  <c r="AO44" i="19"/>
  <c r="AK44" i="19"/>
  <c r="AG44" i="19"/>
  <c r="AC44" i="19"/>
  <c r="Y44" i="19"/>
  <c r="U44" i="19"/>
  <c r="Q44" i="19"/>
  <c r="M44" i="19"/>
  <c r="AW43" i="19"/>
  <c r="AS43" i="19"/>
  <c r="AO43" i="19"/>
  <c r="AK43" i="19"/>
  <c r="AG43" i="19"/>
  <c r="AC43" i="19"/>
  <c r="Y43" i="19"/>
  <c r="U43" i="19"/>
  <c r="Q43" i="19"/>
  <c r="M43" i="19"/>
  <c r="AW42" i="19"/>
  <c r="AS42" i="19"/>
  <c r="AO42" i="19"/>
  <c r="AK42" i="19"/>
  <c r="AG42" i="19"/>
  <c r="AC42" i="19"/>
  <c r="Y42" i="19"/>
  <c r="U42" i="19"/>
  <c r="Q42" i="19"/>
  <c r="M42" i="19"/>
  <c r="AQ12" i="13"/>
  <c r="AQ11" i="13"/>
  <c r="AQ10" i="13"/>
  <c r="AV54" i="19"/>
  <c r="AT54" i="19"/>
  <c r="AR54" i="19"/>
  <c r="AP54" i="19"/>
  <c r="AN54" i="19"/>
  <c r="AL54" i="19"/>
  <c r="AJ54" i="19"/>
  <c r="AH54" i="19"/>
  <c r="AF54" i="19"/>
  <c r="AD54" i="19"/>
  <c r="AB54" i="19"/>
  <c r="Z54" i="19"/>
  <c r="X54" i="19"/>
  <c r="V54" i="19"/>
  <c r="T54" i="19"/>
  <c r="R54" i="19"/>
  <c r="P54" i="19"/>
  <c r="N54" i="19"/>
  <c r="L54" i="19"/>
  <c r="J54" i="19"/>
  <c r="A54" i="19"/>
  <c r="C53" i="19"/>
  <c r="A53" i="19"/>
  <c r="C52" i="19"/>
  <c r="A52" i="19"/>
  <c r="C51" i="19"/>
  <c r="A51" i="19"/>
  <c r="C50" i="19"/>
  <c r="A50" i="19"/>
  <c r="C49" i="19"/>
  <c r="A49" i="19"/>
  <c r="C48" i="19"/>
  <c r="A48" i="19"/>
  <c r="C47" i="19"/>
  <c r="A47" i="19"/>
  <c r="C46" i="19"/>
  <c r="A46" i="19"/>
  <c r="C45" i="19"/>
  <c r="A45" i="19"/>
  <c r="C44" i="19"/>
  <c r="A44" i="19"/>
  <c r="C43" i="19"/>
  <c r="A43" i="19"/>
  <c r="D54" i="19"/>
  <c r="C42" i="19"/>
  <c r="A42" i="19"/>
  <c r="AT39" i="19"/>
  <c r="AP39" i="19"/>
  <c r="AL39" i="19"/>
  <c r="AH39" i="19"/>
  <c r="AD39" i="19"/>
  <c r="Z39" i="19"/>
  <c r="V39" i="19"/>
  <c r="R39" i="19"/>
  <c r="N39" i="19"/>
  <c r="J39" i="19"/>
  <c r="AV22" i="19"/>
  <c r="AT22" i="19"/>
  <c r="AR22" i="19"/>
  <c r="AP22" i="19"/>
  <c r="AN22" i="19"/>
  <c r="AL22" i="19"/>
  <c r="AJ22" i="19"/>
  <c r="AH22" i="19"/>
  <c r="AF22" i="19"/>
  <c r="AD22" i="19"/>
  <c r="AB22" i="19"/>
  <c r="Z22" i="19"/>
  <c r="X22" i="19"/>
  <c r="V22" i="19"/>
  <c r="T22" i="19"/>
  <c r="R22" i="19"/>
  <c r="P22" i="19"/>
  <c r="N22" i="19"/>
  <c r="L22" i="19"/>
  <c r="J22" i="19"/>
  <c r="C22" i="19"/>
  <c r="A22" i="19"/>
  <c r="CO21" i="19"/>
  <c r="AW21" i="19"/>
  <c r="AS21" i="19"/>
  <c r="AO21" i="19"/>
  <c r="AK21" i="19"/>
  <c r="AG21" i="19"/>
  <c r="AC21" i="19"/>
  <c r="Y21" i="19"/>
  <c r="U21" i="19"/>
  <c r="Q21" i="19"/>
  <c r="M21" i="19"/>
  <c r="F21" i="19"/>
  <c r="D21" i="19"/>
  <c r="C21" i="19"/>
  <c r="CN21" i="19" s="1"/>
  <c r="A21" i="19"/>
  <c r="CO20" i="19"/>
  <c r="AW20" i="19"/>
  <c r="AS20" i="19"/>
  <c r="AO20" i="19"/>
  <c r="AK20" i="19"/>
  <c r="AG20" i="19"/>
  <c r="AC20" i="19"/>
  <c r="Y20" i="19"/>
  <c r="U20" i="19"/>
  <c r="Q20" i="19"/>
  <c r="M20" i="19"/>
  <c r="F20" i="19"/>
  <c r="D20" i="19"/>
  <c r="C20" i="19"/>
  <c r="CN20" i="19" s="1"/>
  <c r="A20" i="19"/>
  <c r="CO19" i="19"/>
  <c r="AW19" i="19"/>
  <c r="AS19" i="19"/>
  <c r="AO19" i="19"/>
  <c r="AK19" i="19"/>
  <c r="AG19" i="19"/>
  <c r="AC19" i="19"/>
  <c r="Y19" i="19"/>
  <c r="U19" i="19"/>
  <c r="Q19" i="19"/>
  <c r="M19" i="19"/>
  <c r="F19" i="19"/>
  <c r="D19" i="19"/>
  <c r="C19" i="19"/>
  <c r="CN19" i="19" s="1"/>
  <c r="A19" i="19"/>
  <c r="CO18" i="19"/>
  <c r="AW18" i="19"/>
  <c r="AS18" i="19"/>
  <c r="AO18" i="19"/>
  <c r="AK18" i="19"/>
  <c r="AG18" i="19"/>
  <c r="AC18" i="19"/>
  <c r="Y18" i="19"/>
  <c r="U18" i="19"/>
  <c r="Q18" i="19"/>
  <c r="M18" i="19"/>
  <c r="F18" i="19"/>
  <c r="D18" i="19"/>
  <c r="C18" i="19"/>
  <c r="CN18" i="19" s="1"/>
  <c r="A18" i="19"/>
  <c r="CO17" i="19"/>
  <c r="AW17" i="19"/>
  <c r="AS17" i="19"/>
  <c r="AO17" i="19"/>
  <c r="AK17" i="19"/>
  <c r="AG17" i="19"/>
  <c r="AC17" i="19"/>
  <c r="Y17" i="19"/>
  <c r="U17" i="19"/>
  <c r="Q17" i="19"/>
  <c r="M17" i="19"/>
  <c r="F17" i="19"/>
  <c r="D17" i="19"/>
  <c r="C17" i="19"/>
  <c r="CN17" i="19" s="1"/>
  <c r="A17" i="19"/>
  <c r="CO16" i="19"/>
  <c r="AW16" i="19"/>
  <c r="AS16" i="19"/>
  <c r="AO16" i="19"/>
  <c r="AK16" i="19"/>
  <c r="AG16" i="19"/>
  <c r="AC16" i="19"/>
  <c r="Y16" i="19"/>
  <c r="U16" i="19"/>
  <c r="Q16" i="19"/>
  <c r="M16" i="19"/>
  <c r="F16" i="19"/>
  <c r="D16" i="19"/>
  <c r="C16" i="19"/>
  <c r="CN16" i="19" s="1"/>
  <c r="A16" i="19"/>
  <c r="CO15" i="19"/>
  <c r="AW15" i="19"/>
  <c r="AS15" i="19"/>
  <c r="AO15" i="19"/>
  <c r="AK15" i="19"/>
  <c r="AG15" i="19"/>
  <c r="AC15" i="19"/>
  <c r="Y15" i="19"/>
  <c r="U15" i="19"/>
  <c r="Q15" i="19"/>
  <c r="M15" i="19"/>
  <c r="F15" i="19"/>
  <c r="D15" i="19"/>
  <c r="C15" i="19"/>
  <c r="CN15" i="19" s="1"/>
  <c r="A15" i="19"/>
  <c r="CO14" i="19"/>
  <c r="AW14" i="19"/>
  <c r="AS14" i="19"/>
  <c r="AO14" i="19"/>
  <c r="AK14" i="19"/>
  <c r="AG14" i="19"/>
  <c r="AC14" i="19"/>
  <c r="Y14" i="19"/>
  <c r="U14" i="19"/>
  <c r="Q14" i="19"/>
  <c r="M14" i="19"/>
  <c r="F14" i="19"/>
  <c r="D14" i="19"/>
  <c r="C14" i="19"/>
  <c r="CN14" i="19" s="1"/>
  <c r="A14" i="19"/>
  <c r="CO13" i="19"/>
  <c r="AW13" i="19"/>
  <c r="AS13" i="19"/>
  <c r="AO13" i="19"/>
  <c r="AK13" i="19"/>
  <c r="AG13" i="19"/>
  <c r="AC13" i="19"/>
  <c r="Y13" i="19"/>
  <c r="U13" i="19"/>
  <c r="Q13" i="19"/>
  <c r="M13" i="19"/>
  <c r="F13" i="19"/>
  <c r="D13" i="19"/>
  <c r="C13" i="19"/>
  <c r="CN13" i="19" s="1"/>
  <c r="A13" i="19"/>
  <c r="CO12" i="19"/>
  <c r="AW12" i="19"/>
  <c r="AS12" i="19"/>
  <c r="AO12" i="19"/>
  <c r="AK12" i="19"/>
  <c r="AG12" i="19"/>
  <c r="AC12" i="19"/>
  <c r="Y12" i="19"/>
  <c r="U12" i="19"/>
  <c r="Q12" i="19"/>
  <c r="M12" i="19"/>
  <c r="F12" i="19"/>
  <c r="D12" i="19"/>
  <c r="C12" i="19"/>
  <c r="CN12" i="19" s="1"/>
  <c r="A12" i="19"/>
  <c r="CO11" i="19"/>
  <c r="AW11" i="19"/>
  <c r="AS11" i="19"/>
  <c r="AO11" i="19"/>
  <c r="AK11" i="19"/>
  <c r="AG11" i="19"/>
  <c r="AC11" i="19"/>
  <c r="Y11" i="19"/>
  <c r="U11" i="19"/>
  <c r="Q11" i="19"/>
  <c r="M11" i="19"/>
  <c r="F11" i="19"/>
  <c r="D11" i="19"/>
  <c r="C11" i="19"/>
  <c r="CN11" i="19" s="1"/>
  <c r="A11" i="19"/>
  <c r="CO10" i="19"/>
  <c r="AW10" i="19"/>
  <c r="AS10" i="19"/>
  <c r="AO10" i="19"/>
  <c r="AK10" i="19"/>
  <c r="AG10" i="19"/>
  <c r="AC10" i="19"/>
  <c r="Y10" i="19"/>
  <c r="U10" i="19"/>
  <c r="Q10" i="19"/>
  <c r="M10" i="19"/>
  <c r="F10" i="19"/>
  <c r="D10" i="19"/>
  <c r="C10" i="19"/>
  <c r="CN10" i="19" s="1"/>
  <c r="A10" i="19"/>
  <c r="AW21" i="18"/>
  <c r="AU21" i="18"/>
  <c r="AS21" i="18"/>
  <c r="AQ21" i="18"/>
  <c r="AO21" i="18"/>
  <c r="AM21" i="18"/>
  <c r="AK21" i="18"/>
  <c r="AI21" i="18"/>
  <c r="AG21" i="18"/>
  <c r="AE21" i="18"/>
  <c r="AC21" i="18"/>
  <c r="AA21" i="18"/>
  <c r="Y21" i="18"/>
  <c r="W21" i="18"/>
  <c r="U21" i="18"/>
  <c r="S21" i="18"/>
  <c r="Q21" i="18"/>
  <c r="O21" i="18"/>
  <c r="M21" i="18"/>
  <c r="K21" i="18"/>
  <c r="AW20" i="18"/>
  <c r="AU20" i="18"/>
  <c r="AS20" i="18"/>
  <c r="AQ20" i="18"/>
  <c r="AO20" i="18"/>
  <c r="AM20" i="18"/>
  <c r="AK20" i="18"/>
  <c r="AI20" i="18"/>
  <c r="AG20" i="18"/>
  <c r="AE20" i="18"/>
  <c r="AC20" i="18"/>
  <c r="AA20" i="18"/>
  <c r="Y20" i="18"/>
  <c r="W20" i="18"/>
  <c r="U20" i="18"/>
  <c r="S20" i="18"/>
  <c r="Q20" i="18"/>
  <c r="O20" i="18"/>
  <c r="M20" i="18"/>
  <c r="K20" i="18"/>
  <c r="AW19" i="18"/>
  <c r="AU19" i="18"/>
  <c r="AS19" i="18"/>
  <c r="AQ19" i="18"/>
  <c r="AO19" i="18"/>
  <c r="AM19" i="18"/>
  <c r="AK19" i="18"/>
  <c r="AI19" i="18"/>
  <c r="AG19" i="18"/>
  <c r="AE19" i="18"/>
  <c r="AC19" i="18"/>
  <c r="AA19" i="18"/>
  <c r="Y19" i="18"/>
  <c r="W19" i="18"/>
  <c r="U19" i="18"/>
  <c r="S19" i="18"/>
  <c r="Q19" i="18"/>
  <c r="O19" i="18"/>
  <c r="M19" i="18"/>
  <c r="K19" i="18"/>
  <c r="AW18" i="18"/>
  <c r="AU18" i="18"/>
  <c r="AS18" i="18"/>
  <c r="AQ18" i="18"/>
  <c r="AO18" i="18"/>
  <c r="AM18" i="18"/>
  <c r="AK18" i="18"/>
  <c r="AI18" i="18"/>
  <c r="AG18" i="18"/>
  <c r="AE18" i="18"/>
  <c r="AC18" i="18"/>
  <c r="AA18" i="18"/>
  <c r="Y18" i="18"/>
  <c r="W18" i="18"/>
  <c r="U18" i="18"/>
  <c r="S18" i="18"/>
  <c r="Q18" i="18"/>
  <c r="O18" i="18"/>
  <c r="M18" i="18"/>
  <c r="K18" i="18"/>
  <c r="AW17" i="18"/>
  <c r="AU17" i="18"/>
  <c r="AS17" i="18"/>
  <c r="AQ17" i="18"/>
  <c r="AO17" i="18"/>
  <c r="AM17" i="18"/>
  <c r="AK17" i="18"/>
  <c r="AI17" i="18"/>
  <c r="AG17" i="18"/>
  <c r="AE17" i="18"/>
  <c r="AC17" i="18"/>
  <c r="AA17" i="18"/>
  <c r="Y17" i="18"/>
  <c r="W17" i="18"/>
  <c r="U17" i="18"/>
  <c r="S17" i="18"/>
  <c r="Q17" i="18"/>
  <c r="O17" i="18"/>
  <c r="M17" i="18"/>
  <c r="K17" i="18"/>
  <c r="AW16" i="18"/>
  <c r="AU16" i="18"/>
  <c r="AS16" i="18"/>
  <c r="AQ16" i="18"/>
  <c r="AO16" i="18"/>
  <c r="AM16" i="18"/>
  <c r="AK16" i="18"/>
  <c r="AI16" i="18"/>
  <c r="AG16" i="18"/>
  <c r="AE16" i="18"/>
  <c r="AC16" i="18"/>
  <c r="AA16" i="18"/>
  <c r="Y16" i="18"/>
  <c r="W16" i="18"/>
  <c r="U16" i="18"/>
  <c r="S16" i="18"/>
  <c r="Q16" i="18"/>
  <c r="O16" i="18"/>
  <c r="M16" i="18"/>
  <c r="K16" i="18"/>
  <c r="AW15" i="18"/>
  <c r="AU15" i="18"/>
  <c r="AS15" i="18"/>
  <c r="AQ15" i="18"/>
  <c r="AO15" i="18"/>
  <c r="AM15" i="18"/>
  <c r="AK15" i="18"/>
  <c r="AI15" i="18"/>
  <c r="AG15" i="18"/>
  <c r="AE15" i="18"/>
  <c r="AC15" i="18"/>
  <c r="AA15" i="18"/>
  <c r="Y15" i="18"/>
  <c r="W15" i="18"/>
  <c r="U15" i="18"/>
  <c r="S15" i="18"/>
  <c r="Q15" i="18"/>
  <c r="O15" i="18"/>
  <c r="M15" i="18"/>
  <c r="K15" i="18"/>
  <c r="AW14" i="18"/>
  <c r="AU14" i="18"/>
  <c r="AS14" i="18"/>
  <c r="AQ14" i="18"/>
  <c r="AO14" i="18"/>
  <c r="AM14" i="18"/>
  <c r="AK14" i="18"/>
  <c r="AI14" i="18"/>
  <c r="AG14" i="18"/>
  <c r="AE14" i="18"/>
  <c r="AC14" i="18"/>
  <c r="AA14" i="18"/>
  <c r="Y14" i="18"/>
  <c r="W14" i="18"/>
  <c r="U14" i="18"/>
  <c r="S14" i="18"/>
  <c r="Q14" i="18"/>
  <c r="O14" i="18"/>
  <c r="M14" i="18"/>
  <c r="K14" i="18"/>
  <c r="AW13" i="18"/>
  <c r="AU13" i="18"/>
  <c r="AS13" i="18"/>
  <c r="AQ13" i="18"/>
  <c r="AO13" i="18"/>
  <c r="AM13" i="18"/>
  <c r="AK13" i="18"/>
  <c r="AI13" i="18"/>
  <c r="AG13" i="18"/>
  <c r="AE13" i="18"/>
  <c r="AC13" i="18"/>
  <c r="AA13" i="18"/>
  <c r="Y13" i="18"/>
  <c r="W13" i="18"/>
  <c r="U13" i="18"/>
  <c r="S13" i="18"/>
  <c r="Q13" i="18"/>
  <c r="O13" i="18"/>
  <c r="M13" i="18"/>
  <c r="K13" i="18"/>
  <c r="AW12" i="18"/>
  <c r="AU12" i="18"/>
  <c r="AS12" i="18"/>
  <c r="AQ12" i="18"/>
  <c r="AO12" i="18"/>
  <c r="AM12" i="18"/>
  <c r="AK12" i="18"/>
  <c r="AI12" i="18"/>
  <c r="AG12" i="18"/>
  <c r="AE12" i="18"/>
  <c r="AC12" i="18"/>
  <c r="AA12" i="18"/>
  <c r="Y12" i="18"/>
  <c r="W12" i="18"/>
  <c r="U12" i="18"/>
  <c r="S12" i="18"/>
  <c r="Q12" i="18"/>
  <c r="O12" i="18"/>
  <c r="M12" i="18"/>
  <c r="K12" i="18"/>
  <c r="AW11" i="18"/>
  <c r="AU11" i="18"/>
  <c r="AS11" i="18"/>
  <c r="AQ11" i="18"/>
  <c r="AQ22" i="18" s="1"/>
  <c r="AO11" i="18"/>
  <c r="AM11" i="18"/>
  <c r="AK11" i="18"/>
  <c r="AI11" i="18"/>
  <c r="AG11" i="18"/>
  <c r="AE11" i="18"/>
  <c r="AC11" i="18"/>
  <c r="AA11" i="18"/>
  <c r="AA22" i="18" s="1"/>
  <c r="Y11" i="18"/>
  <c r="W11" i="18"/>
  <c r="U11" i="18"/>
  <c r="S11" i="18"/>
  <c r="Q11" i="18"/>
  <c r="O11" i="18"/>
  <c r="M11" i="18"/>
  <c r="K11" i="18"/>
  <c r="K22" i="18" s="1"/>
  <c r="AW10" i="18"/>
  <c r="AU10" i="18"/>
  <c r="AS10" i="18"/>
  <c r="AQ10" i="18"/>
  <c r="AO10" i="18"/>
  <c r="AM10" i="18"/>
  <c r="AK10" i="18"/>
  <c r="AI10" i="18"/>
  <c r="AG10" i="18"/>
  <c r="AE10" i="18"/>
  <c r="AC10" i="18"/>
  <c r="AA10" i="18"/>
  <c r="Y10" i="18"/>
  <c r="W10" i="18"/>
  <c r="U10" i="18"/>
  <c r="S10" i="18"/>
  <c r="S22" i="18" s="1"/>
  <c r="Q10" i="18"/>
  <c r="O10" i="18"/>
  <c r="M10" i="18"/>
  <c r="K10" i="18"/>
  <c r="AV54" i="18"/>
  <c r="F53" i="18"/>
  <c r="D53" i="18"/>
  <c r="F52" i="18"/>
  <c r="D52" i="18"/>
  <c r="F51" i="18"/>
  <c r="D51" i="18"/>
  <c r="F50" i="18"/>
  <c r="D50" i="18"/>
  <c r="F49" i="18"/>
  <c r="D49" i="18"/>
  <c r="F48" i="18"/>
  <c r="D48" i="18"/>
  <c r="F47" i="18"/>
  <c r="D47" i="18"/>
  <c r="F46" i="18"/>
  <c r="D46" i="18"/>
  <c r="F45" i="18"/>
  <c r="D45" i="18"/>
  <c r="F44" i="18"/>
  <c r="D44" i="18"/>
  <c r="F43" i="18"/>
  <c r="D43" i="18"/>
  <c r="F42" i="18"/>
  <c r="D42" i="18"/>
  <c r="AU22" i="18"/>
  <c r="AM22" i="18"/>
  <c r="AI22" i="18"/>
  <c r="AE22" i="18"/>
  <c r="W22" i="18"/>
  <c r="O22" i="18"/>
  <c r="F11" i="18"/>
  <c r="F12" i="18"/>
  <c r="F13" i="18"/>
  <c r="F14" i="18"/>
  <c r="F15" i="18"/>
  <c r="F16" i="18"/>
  <c r="F17" i="18"/>
  <c r="F18" i="18"/>
  <c r="F19" i="18"/>
  <c r="F20" i="18"/>
  <c r="F21" i="18"/>
  <c r="F10" i="18"/>
  <c r="D11" i="18"/>
  <c r="D12" i="18"/>
  <c r="D13" i="18"/>
  <c r="D14" i="18"/>
  <c r="D15" i="18"/>
  <c r="E15" i="18" s="1"/>
  <c r="D16" i="18"/>
  <c r="E16" i="18" s="1"/>
  <c r="D17" i="18"/>
  <c r="D18" i="18"/>
  <c r="E18" i="18" s="1"/>
  <c r="D19" i="18"/>
  <c r="D20" i="18"/>
  <c r="D21" i="18"/>
  <c r="D10" i="18"/>
  <c r="E11" i="18"/>
  <c r="E12" i="18"/>
  <c r="E13" i="18"/>
  <c r="E14" i="18"/>
  <c r="E17" i="18"/>
  <c r="E19" i="18"/>
  <c r="E20" i="18"/>
  <c r="E21" i="18"/>
  <c r="E10" i="18"/>
  <c r="AT54" i="18"/>
  <c r="AR54" i="18"/>
  <c r="AP54" i="18"/>
  <c r="AW53" i="18"/>
  <c r="AU53" i="18"/>
  <c r="AS53" i="18"/>
  <c r="AQ53" i="18"/>
  <c r="AW52" i="18"/>
  <c r="AU52" i="18"/>
  <c r="AS52" i="18"/>
  <c r="AQ52" i="18"/>
  <c r="AW51" i="18"/>
  <c r="AU51" i="18"/>
  <c r="AS51" i="18"/>
  <c r="AQ51" i="18"/>
  <c r="AW50" i="18"/>
  <c r="AU50" i="18"/>
  <c r="AS50" i="18"/>
  <c r="AQ50" i="18"/>
  <c r="AW49" i="18"/>
  <c r="AU49" i="18"/>
  <c r="AS49" i="18"/>
  <c r="AQ49" i="18"/>
  <c r="AW48" i="18"/>
  <c r="AU48" i="18"/>
  <c r="AS48" i="18"/>
  <c r="AQ48" i="18"/>
  <c r="AW47" i="18"/>
  <c r="AU47" i="18"/>
  <c r="AS47" i="18"/>
  <c r="AQ47" i="18"/>
  <c r="AW46" i="18"/>
  <c r="AU46" i="18"/>
  <c r="AS46" i="18"/>
  <c r="AQ46" i="18"/>
  <c r="AW45" i="18"/>
  <c r="AU45" i="18"/>
  <c r="AS45" i="18"/>
  <c r="AQ45" i="18"/>
  <c r="AW44" i="18"/>
  <c r="AU44" i="18"/>
  <c r="AS44" i="18"/>
  <c r="AQ44" i="18"/>
  <c r="AW43" i="18"/>
  <c r="AU43" i="18"/>
  <c r="AS43" i="18"/>
  <c r="AQ43" i="18"/>
  <c r="AW42" i="18"/>
  <c r="AU42" i="18"/>
  <c r="AS42" i="18"/>
  <c r="AQ42" i="18"/>
  <c r="AQ54" i="18" s="1"/>
  <c r="AT39" i="18"/>
  <c r="AP39" i="18"/>
  <c r="AV22" i="18"/>
  <c r="AT22" i="18"/>
  <c r="AR22" i="18"/>
  <c r="AP22" i="18"/>
  <c r="AN54" i="18"/>
  <c r="AL54" i="18"/>
  <c r="AJ54" i="18"/>
  <c r="AH54" i="18"/>
  <c r="AF54" i="18"/>
  <c r="AD54" i="18"/>
  <c r="AB54" i="18"/>
  <c r="Z54" i="18"/>
  <c r="AO53" i="18"/>
  <c r="AM53" i="18"/>
  <c r="AK53" i="18"/>
  <c r="AI53" i="18"/>
  <c r="AG53" i="18"/>
  <c r="AE53" i="18"/>
  <c r="AC53" i="18"/>
  <c r="AA53" i="18"/>
  <c r="AO52" i="18"/>
  <c r="AM52" i="18"/>
  <c r="AK52" i="18"/>
  <c r="AI52" i="18"/>
  <c r="AG52" i="18"/>
  <c r="AE52" i="18"/>
  <c r="AC52" i="18"/>
  <c r="AA52" i="18"/>
  <c r="AO51" i="18"/>
  <c r="AM51" i="18"/>
  <c r="AK51" i="18"/>
  <c r="AI51" i="18"/>
  <c r="AG51" i="18"/>
  <c r="AE51" i="18"/>
  <c r="AC51" i="18"/>
  <c r="AA51" i="18"/>
  <c r="AO50" i="18"/>
  <c r="AM50" i="18"/>
  <c r="AK50" i="18"/>
  <c r="AI50" i="18"/>
  <c r="AG50" i="18"/>
  <c r="AE50" i="18"/>
  <c r="AC50" i="18"/>
  <c r="AA50" i="18"/>
  <c r="AO49" i="18"/>
  <c r="AM49" i="18"/>
  <c r="AK49" i="18"/>
  <c r="AI49" i="18"/>
  <c r="AG49" i="18"/>
  <c r="AE49" i="18"/>
  <c r="AC49" i="18"/>
  <c r="AA49" i="18"/>
  <c r="AO48" i="18"/>
  <c r="AM48" i="18"/>
  <c r="AK48" i="18"/>
  <c r="AI48" i="18"/>
  <c r="AG48" i="18"/>
  <c r="AE48" i="18"/>
  <c r="AC48" i="18"/>
  <c r="AA48" i="18"/>
  <c r="AO47" i="18"/>
  <c r="AM47" i="18"/>
  <c r="AK47" i="18"/>
  <c r="AI47" i="18"/>
  <c r="AG47" i="18"/>
  <c r="AE47" i="18"/>
  <c r="AC47" i="18"/>
  <c r="AA47" i="18"/>
  <c r="AO46" i="18"/>
  <c r="AM46" i="18"/>
  <c r="AK46" i="18"/>
  <c r="AI46" i="18"/>
  <c r="AG46" i="18"/>
  <c r="AE46" i="18"/>
  <c r="AC46" i="18"/>
  <c r="AA46" i="18"/>
  <c r="AO45" i="18"/>
  <c r="AM45" i="18"/>
  <c r="AK45" i="18"/>
  <c r="AI45" i="18"/>
  <c r="AG45" i="18"/>
  <c r="AE45" i="18"/>
  <c r="AC45" i="18"/>
  <c r="AA45" i="18"/>
  <c r="AO44" i="18"/>
  <c r="AM44" i="18"/>
  <c r="AK44" i="18"/>
  <c r="AI44" i="18"/>
  <c r="AG44" i="18"/>
  <c r="AE44" i="18"/>
  <c r="AC44" i="18"/>
  <c r="AA44" i="18"/>
  <c r="AO43" i="18"/>
  <c r="AM43" i="18"/>
  <c r="AK43" i="18"/>
  <c r="AI43" i="18"/>
  <c r="AG43" i="18"/>
  <c r="AE43" i="18"/>
  <c r="AC43" i="18"/>
  <c r="AA43" i="18"/>
  <c r="AO42" i="18"/>
  <c r="AM42" i="18"/>
  <c r="AM54" i="18" s="1"/>
  <c r="AK42" i="18"/>
  <c r="AI42" i="18"/>
  <c r="AI54" i="18" s="1"/>
  <c r="AG42" i="18"/>
  <c r="AE42" i="18"/>
  <c r="AE54" i="18" s="1"/>
  <c r="AC42" i="18"/>
  <c r="AA42" i="18"/>
  <c r="AA54" i="18" s="1"/>
  <c r="AL39" i="18"/>
  <c r="AH39" i="18"/>
  <c r="AD39" i="18"/>
  <c r="Z39" i="18"/>
  <c r="AN22" i="18"/>
  <c r="AO22" i="18" s="1"/>
  <c r="AL22" i="18"/>
  <c r="AJ22" i="18"/>
  <c r="AH22" i="18"/>
  <c r="AF22" i="18"/>
  <c r="AG22" i="18" s="1"/>
  <c r="AD22" i="18"/>
  <c r="AB22" i="18"/>
  <c r="Z22" i="18"/>
  <c r="X54" i="18"/>
  <c r="V54" i="18"/>
  <c r="Y53" i="18"/>
  <c r="W53" i="18"/>
  <c r="Y52" i="18"/>
  <c r="W52" i="18"/>
  <c r="Y51" i="18"/>
  <c r="W51" i="18"/>
  <c r="Y50" i="18"/>
  <c r="W50" i="18"/>
  <c r="Y49" i="18"/>
  <c r="W49" i="18"/>
  <c r="Y48" i="18"/>
  <c r="W48" i="18"/>
  <c r="Y47" i="18"/>
  <c r="W47" i="18"/>
  <c r="Y46" i="18"/>
  <c r="W46" i="18"/>
  <c r="Y45" i="18"/>
  <c r="W45" i="18"/>
  <c r="Y44" i="18"/>
  <c r="W44" i="18"/>
  <c r="Y43" i="18"/>
  <c r="W43" i="18"/>
  <c r="Y42" i="18"/>
  <c r="W42" i="18"/>
  <c r="V39" i="18"/>
  <c r="X22" i="18"/>
  <c r="V22" i="18"/>
  <c r="T54" i="18"/>
  <c r="R54" i="18"/>
  <c r="U53" i="18"/>
  <c r="S53" i="18"/>
  <c r="U52" i="18"/>
  <c r="S52" i="18"/>
  <c r="U51" i="18"/>
  <c r="S51" i="18"/>
  <c r="U50" i="18"/>
  <c r="S50" i="18"/>
  <c r="U49" i="18"/>
  <c r="S49" i="18"/>
  <c r="U48" i="18"/>
  <c r="S48" i="18"/>
  <c r="U47" i="18"/>
  <c r="S47" i="18"/>
  <c r="U46" i="18"/>
  <c r="S46" i="18"/>
  <c r="U45" i="18"/>
  <c r="S45" i="18"/>
  <c r="U44" i="18"/>
  <c r="S44" i="18"/>
  <c r="U43" i="18"/>
  <c r="S43" i="18"/>
  <c r="U42" i="18"/>
  <c r="S42" i="18"/>
  <c r="R39" i="18"/>
  <c r="T22" i="18"/>
  <c r="R22" i="18"/>
  <c r="P54" i="18"/>
  <c r="N54" i="18"/>
  <c r="Q53" i="18"/>
  <c r="O53" i="18"/>
  <c r="Q52" i="18"/>
  <c r="O52" i="18"/>
  <c r="Q51" i="18"/>
  <c r="O51" i="18"/>
  <c r="Q50" i="18"/>
  <c r="O50" i="18"/>
  <c r="Q49" i="18"/>
  <c r="O49" i="18"/>
  <c r="Q48" i="18"/>
  <c r="O48" i="18"/>
  <c r="Q47" i="18"/>
  <c r="O47" i="18"/>
  <c r="Q46" i="18"/>
  <c r="O46" i="18"/>
  <c r="Q45" i="18"/>
  <c r="O45" i="18"/>
  <c r="Q44" i="18"/>
  <c r="O44" i="18"/>
  <c r="Q43" i="18"/>
  <c r="O43" i="18"/>
  <c r="Q42" i="18"/>
  <c r="O42" i="18"/>
  <c r="N39" i="18"/>
  <c r="P22" i="18"/>
  <c r="N22" i="18"/>
  <c r="K53" i="18"/>
  <c r="K52" i="18"/>
  <c r="K51" i="18"/>
  <c r="K50" i="18"/>
  <c r="K49" i="18"/>
  <c r="K48" i="18"/>
  <c r="K47" i="18"/>
  <c r="K46" i="18"/>
  <c r="K45" i="18"/>
  <c r="K44" i="18"/>
  <c r="K43" i="18"/>
  <c r="K42" i="18"/>
  <c r="M53" i="18"/>
  <c r="M52" i="18"/>
  <c r="M51" i="18"/>
  <c r="M50" i="18"/>
  <c r="M49" i="18"/>
  <c r="M48" i="18"/>
  <c r="M47" i="18"/>
  <c r="M46" i="18"/>
  <c r="M45" i="18"/>
  <c r="M44" i="18"/>
  <c r="M43" i="18"/>
  <c r="M42" i="18"/>
  <c r="L54" i="18"/>
  <c r="J54" i="18"/>
  <c r="A54" i="18"/>
  <c r="C53" i="18"/>
  <c r="A53" i="18"/>
  <c r="C52" i="18"/>
  <c r="A52" i="18"/>
  <c r="C51" i="18"/>
  <c r="A51" i="18"/>
  <c r="C50" i="18"/>
  <c r="A50" i="18"/>
  <c r="C49" i="18"/>
  <c r="A49" i="18"/>
  <c r="C48" i="18"/>
  <c r="A48" i="18"/>
  <c r="C47" i="18"/>
  <c r="A47" i="18"/>
  <c r="C46" i="18"/>
  <c r="A46" i="18"/>
  <c r="C45" i="18"/>
  <c r="A45" i="18"/>
  <c r="C44" i="18"/>
  <c r="A44" i="18"/>
  <c r="C43" i="18"/>
  <c r="A43" i="18"/>
  <c r="D54" i="18"/>
  <c r="C42" i="18"/>
  <c r="A42" i="18"/>
  <c r="J39" i="18"/>
  <c r="L22" i="18"/>
  <c r="J22" i="18"/>
  <c r="C22" i="18"/>
  <c r="A22" i="18"/>
  <c r="CO21" i="18"/>
  <c r="C21" i="18"/>
  <c r="CN21" i="18" s="1"/>
  <c r="A21" i="18"/>
  <c r="CO20" i="18"/>
  <c r="C20" i="18"/>
  <c r="CN20" i="18" s="1"/>
  <c r="A20" i="18"/>
  <c r="CO19" i="18"/>
  <c r="C19" i="18"/>
  <c r="CN19" i="18" s="1"/>
  <c r="A19" i="18"/>
  <c r="CO18" i="18"/>
  <c r="C18" i="18"/>
  <c r="CN18" i="18" s="1"/>
  <c r="A18" i="18"/>
  <c r="CO17" i="18"/>
  <c r="C17" i="18"/>
  <c r="CN17" i="18" s="1"/>
  <c r="A17" i="18"/>
  <c r="CO16" i="18"/>
  <c r="C16" i="18"/>
  <c r="CN16" i="18" s="1"/>
  <c r="A16" i="18"/>
  <c r="CO15" i="18"/>
  <c r="C15" i="18"/>
  <c r="CN15" i="18" s="1"/>
  <c r="A15" i="18"/>
  <c r="CO14" i="18"/>
  <c r="C14" i="18"/>
  <c r="CN14" i="18" s="1"/>
  <c r="A14" i="18"/>
  <c r="CO13" i="18"/>
  <c r="C13" i="18"/>
  <c r="CN13" i="18" s="1"/>
  <c r="A13" i="18"/>
  <c r="CO12" i="18"/>
  <c r="C12" i="18"/>
  <c r="CN12" i="18" s="1"/>
  <c r="A12" i="18"/>
  <c r="CO11" i="18"/>
  <c r="C11" i="18"/>
  <c r="CN11" i="18" s="1"/>
  <c r="A11" i="18"/>
  <c r="CO10" i="18"/>
  <c r="C10" i="18"/>
  <c r="CN10" i="18" s="1"/>
  <c r="A10" i="18"/>
  <c r="M53" i="17"/>
  <c r="M52" i="17"/>
  <c r="M51" i="17"/>
  <c r="M50" i="17"/>
  <c r="M49" i="17"/>
  <c r="M48" i="17"/>
  <c r="M47" i="17"/>
  <c r="M46" i="17"/>
  <c r="M45" i="17"/>
  <c r="M44" i="17"/>
  <c r="M43" i="17"/>
  <c r="M42" i="17"/>
  <c r="G53" i="17"/>
  <c r="F53" i="17"/>
  <c r="D53" i="17"/>
  <c r="G52" i="17"/>
  <c r="F52" i="17"/>
  <c r="D52" i="17"/>
  <c r="G51" i="17"/>
  <c r="F51" i="17"/>
  <c r="D51" i="17"/>
  <c r="G50" i="17"/>
  <c r="F50" i="17"/>
  <c r="D50" i="17"/>
  <c r="G49" i="17"/>
  <c r="F49" i="17"/>
  <c r="D49" i="17"/>
  <c r="G48" i="17"/>
  <c r="F48" i="17"/>
  <c r="D48" i="17"/>
  <c r="G47" i="17"/>
  <c r="F47" i="17"/>
  <c r="D47" i="17"/>
  <c r="G46" i="17"/>
  <c r="F46" i="17"/>
  <c r="D46" i="17"/>
  <c r="G45" i="17"/>
  <c r="F45" i="17"/>
  <c r="D45" i="17"/>
  <c r="G44" i="17"/>
  <c r="F44" i="17"/>
  <c r="D44" i="17"/>
  <c r="G43" i="17"/>
  <c r="F43" i="17"/>
  <c r="D43" i="17"/>
  <c r="G42" i="17"/>
  <c r="F42" i="17"/>
  <c r="D42" i="17"/>
  <c r="D15" i="17"/>
  <c r="F15" i="17"/>
  <c r="G15" i="17"/>
  <c r="H15" i="17" s="1"/>
  <c r="M15" i="17"/>
  <c r="D16" i="17"/>
  <c r="F16" i="17"/>
  <c r="G16" i="17"/>
  <c r="M16" i="17"/>
  <c r="D17" i="17"/>
  <c r="F17" i="17"/>
  <c r="G17" i="17"/>
  <c r="M17" i="17"/>
  <c r="D18" i="17"/>
  <c r="F18" i="17"/>
  <c r="G18" i="17"/>
  <c r="M18" i="17"/>
  <c r="D19" i="17"/>
  <c r="F19" i="17"/>
  <c r="G19" i="17"/>
  <c r="M19" i="17"/>
  <c r="D20" i="17"/>
  <c r="F20" i="17"/>
  <c r="G20" i="17"/>
  <c r="M20" i="17"/>
  <c r="D21" i="17"/>
  <c r="F21" i="17"/>
  <c r="G21" i="17"/>
  <c r="M21" i="17"/>
  <c r="M12" i="17"/>
  <c r="M13" i="17"/>
  <c r="M14" i="17"/>
  <c r="M11" i="17"/>
  <c r="D11" i="17"/>
  <c r="F11" i="17"/>
  <c r="G11" i="17"/>
  <c r="D12" i="17"/>
  <c r="D22" i="17" s="1"/>
  <c r="F12" i="17"/>
  <c r="G12" i="17"/>
  <c r="D13" i="17"/>
  <c r="F13" i="17"/>
  <c r="G13" i="17"/>
  <c r="D14" i="17"/>
  <c r="F14" i="17"/>
  <c r="G14" i="17"/>
  <c r="G10" i="17"/>
  <c r="F10" i="17"/>
  <c r="D10" i="17"/>
  <c r="M10" i="17"/>
  <c r="N54" i="17"/>
  <c r="K54" i="17"/>
  <c r="E54" i="17"/>
  <c r="A54" i="17"/>
  <c r="C53" i="17"/>
  <c r="A53" i="17"/>
  <c r="C52" i="17"/>
  <c r="A52" i="17"/>
  <c r="C51" i="17"/>
  <c r="A51" i="17"/>
  <c r="C50" i="17"/>
  <c r="A50" i="17"/>
  <c r="C49" i="17"/>
  <c r="A49" i="17"/>
  <c r="C48" i="17"/>
  <c r="A48" i="17"/>
  <c r="C47" i="17"/>
  <c r="A47" i="17"/>
  <c r="C46" i="17"/>
  <c r="A46" i="17"/>
  <c r="C45" i="17"/>
  <c r="A45" i="17"/>
  <c r="C44" i="17"/>
  <c r="A44" i="17"/>
  <c r="C43" i="17"/>
  <c r="A43" i="17"/>
  <c r="L54" i="17"/>
  <c r="M54" i="17" s="1"/>
  <c r="D54" i="17"/>
  <c r="C42" i="17"/>
  <c r="A42" i="17"/>
  <c r="K39" i="17"/>
  <c r="N22" i="17"/>
  <c r="K22" i="17"/>
  <c r="BI22" i="17" s="1"/>
  <c r="E22" i="17"/>
  <c r="C22" i="17"/>
  <c r="A22" i="17"/>
  <c r="BF21" i="17"/>
  <c r="C21" i="17"/>
  <c r="BE21" i="17" s="1"/>
  <c r="A21" i="17"/>
  <c r="BF20" i="17"/>
  <c r="C20" i="17"/>
  <c r="BE20" i="17" s="1"/>
  <c r="A20" i="17"/>
  <c r="BF19" i="17"/>
  <c r="C19" i="17"/>
  <c r="BE19" i="17" s="1"/>
  <c r="A19" i="17"/>
  <c r="BF18" i="17"/>
  <c r="C18" i="17"/>
  <c r="BE18" i="17" s="1"/>
  <c r="A18" i="17"/>
  <c r="BF17" i="17"/>
  <c r="C17" i="17"/>
  <c r="BE17" i="17" s="1"/>
  <c r="A17" i="17"/>
  <c r="BF16" i="17"/>
  <c r="C16" i="17"/>
  <c r="BE16" i="17" s="1"/>
  <c r="A16" i="17"/>
  <c r="BF15" i="17"/>
  <c r="C15" i="17"/>
  <c r="BE15" i="17" s="1"/>
  <c r="A15" i="17"/>
  <c r="BF14" i="17"/>
  <c r="C14" i="17"/>
  <c r="BE14" i="17" s="1"/>
  <c r="A14" i="17"/>
  <c r="BF13" i="17"/>
  <c r="C13" i="17"/>
  <c r="BE13" i="17" s="1"/>
  <c r="A13" i="17"/>
  <c r="BF12" i="17"/>
  <c r="C12" i="17"/>
  <c r="BE12" i="17" s="1"/>
  <c r="A12" i="17"/>
  <c r="BM11" i="17"/>
  <c r="BF11" i="17"/>
  <c r="C11" i="17"/>
  <c r="BE11" i="17" s="1"/>
  <c r="A11" i="17"/>
  <c r="BM10" i="17"/>
  <c r="BF10" i="17"/>
  <c r="L22" i="17"/>
  <c r="M22" i="17" s="1"/>
  <c r="C10" i="17"/>
  <c r="BE10" i="17" s="1"/>
  <c r="A10" i="17"/>
  <c r="BN9" i="17"/>
  <c r="BO9" i="17" s="1"/>
  <c r="BP9" i="17" s="1"/>
  <c r="BQ9" i="17" s="1"/>
  <c r="BR9" i="17" s="1"/>
  <c r="BS9" i="17" s="1"/>
  <c r="BT9" i="17" s="1"/>
  <c r="BU9" i="17" s="1"/>
  <c r="BV9" i="17" s="1"/>
  <c r="BW9" i="17" s="1"/>
  <c r="BX9" i="17" s="1"/>
  <c r="BY9" i="17" s="1"/>
  <c r="BZ9" i="17" s="1"/>
  <c r="CA9" i="17" s="1"/>
  <c r="CB9" i="17" s="1"/>
  <c r="CC9" i="17" s="1"/>
  <c r="CD9" i="17" s="1"/>
  <c r="CE9" i="17" s="1"/>
  <c r="CF9" i="17" s="1"/>
  <c r="CG9" i="17" s="1"/>
  <c r="CH9" i="17" s="1"/>
  <c r="CI9" i="17" s="1"/>
  <c r="CJ9" i="17" s="1"/>
  <c r="CK9" i="17" s="1"/>
  <c r="BH8" i="17"/>
  <c r="AE10" i="13"/>
  <c r="AE18" i="13" s="1"/>
  <c r="Y10" i="13"/>
  <c r="Z10" i="13"/>
  <c r="AU53" i="19" s="1"/>
  <c r="AA10" i="13"/>
  <c r="AA18" i="13" s="1"/>
  <c r="AB10" i="13"/>
  <c r="AB18" i="13" s="1"/>
  <c r="AC10" i="13"/>
  <c r="AC18" i="13" s="1"/>
  <c r="AD10" i="13"/>
  <c r="AD18" i="13" s="1"/>
  <c r="X10" i="13"/>
  <c r="W11" i="13"/>
  <c r="AJ22" i="13"/>
  <c r="AJ23" i="13" s="1"/>
  <c r="AJ24" i="13" s="1"/>
  <c r="AJ25" i="13" s="1"/>
  <c r="AJ26" i="13" s="1"/>
  <c r="AJ27" i="13" s="1"/>
  <c r="AJ28" i="13" s="1"/>
  <c r="AJ29" i="13" s="1"/>
  <c r="AJ30" i="13" s="1"/>
  <c r="AK22" i="13"/>
  <c r="AK23" i="13" s="1"/>
  <c r="AK24" i="13" s="1"/>
  <c r="AK25" i="13" s="1"/>
  <c r="AK26" i="13" s="1"/>
  <c r="AK27" i="13" s="1"/>
  <c r="AK28" i="13" s="1"/>
  <c r="AK29" i="13" s="1"/>
  <c r="AK30" i="13" s="1"/>
  <c r="AL22" i="13"/>
  <c r="AL23" i="13" s="1"/>
  <c r="AL24" i="13" s="1"/>
  <c r="AL25" i="13" s="1"/>
  <c r="AL26" i="13" s="1"/>
  <c r="AL27" i="13" s="1"/>
  <c r="AL28" i="13" s="1"/>
  <c r="AL29" i="13" s="1"/>
  <c r="AL30" i="13" s="1"/>
  <c r="AM22" i="13"/>
  <c r="AM23" i="13" s="1"/>
  <c r="AM24" i="13" s="1"/>
  <c r="AM25" i="13" s="1"/>
  <c r="AM26" i="13" s="1"/>
  <c r="AM27" i="13" s="1"/>
  <c r="AM28" i="13" s="1"/>
  <c r="AM29" i="13" s="1"/>
  <c r="AM30" i="13" s="1"/>
  <c r="AN22" i="13"/>
  <c r="AN23" i="13" s="1"/>
  <c r="AN24" i="13" s="1"/>
  <c r="AN25" i="13" s="1"/>
  <c r="AN26" i="13" s="1"/>
  <c r="AN27" i="13" s="1"/>
  <c r="AN28" i="13" s="1"/>
  <c r="AN29" i="13" s="1"/>
  <c r="AN30" i="13" s="1"/>
  <c r="AO22" i="13"/>
  <c r="AO23" i="13" s="1"/>
  <c r="AO24" i="13" s="1"/>
  <c r="AO25" i="13" s="1"/>
  <c r="AO26" i="13" s="1"/>
  <c r="AO27" i="13" s="1"/>
  <c r="AO28" i="13" s="1"/>
  <c r="AO29" i="13" s="1"/>
  <c r="AO30" i="13" s="1"/>
  <c r="AI22" i="13"/>
  <c r="AI23" i="13" s="1"/>
  <c r="AI24" i="13" s="1"/>
  <c r="AI25" i="13" s="1"/>
  <c r="AI26" i="13" s="1"/>
  <c r="AI27" i="13" s="1"/>
  <c r="AI28" i="13" s="1"/>
  <c r="AI29" i="13" s="1"/>
  <c r="AI30" i="13" s="1"/>
  <c r="E22" i="18" l="1"/>
  <c r="K54" i="18"/>
  <c r="W54" i="18"/>
  <c r="S54" i="18"/>
  <c r="O54" i="18"/>
  <c r="AU54" i="18"/>
  <c r="H14" i="17"/>
  <c r="H12" i="17"/>
  <c r="H53" i="17"/>
  <c r="I53" i="17" s="1"/>
  <c r="K10" i="19"/>
  <c r="K20" i="19"/>
  <c r="K18" i="19"/>
  <c r="K16" i="19"/>
  <c r="K14" i="19"/>
  <c r="K12" i="19"/>
  <c r="O10" i="19"/>
  <c r="O20" i="19"/>
  <c r="O18" i="19"/>
  <c r="O16" i="19"/>
  <c r="O14" i="19"/>
  <c r="O12" i="19"/>
  <c r="S10" i="19"/>
  <c r="S20" i="19"/>
  <c r="S18" i="19"/>
  <c r="S16" i="19"/>
  <c r="S14" i="19"/>
  <c r="S12" i="19"/>
  <c r="W10" i="19"/>
  <c r="W20" i="19"/>
  <c r="W18" i="19"/>
  <c r="W16" i="19"/>
  <c r="W14" i="19"/>
  <c r="W12" i="19"/>
  <c r="AA10" i="19"/>
  <c r="AA20" i="19"/>
  <c r="AA18" i="19"/>
  <c r="AA16" i="19"/>
  <c r="AA14" i="19"/>
  <c r="AA12" i="19"/>
  <c r="AE10" i="19"/>
  <c r="AE20" i="19"/>
  <c r="AE18" i="19"/>
  <c r="AE16" i="19"/>
  <c r="AE14" i="19"/>
  <c r="AE12" i="19"/>
  <c r="AI10" i="19"/>
  <c r="AI20" i="19"/>
  <c r="AI18" i="19"/>
  <c r="AI16" i="19"/>
  <c r="AI14" i="19"/>
  <c r="AI12" i="19"/>
  <c r="AM10" i="19"/>
  <c r="AM20" i="19"/>
  <c r="AM18" i="19"/>
  <c r="AM16" i="19"/>
  <c r="AM14" i="19"/>
  <c r="AM12" i="19"/>
  <c r="AQ10" i="19"/>
  <c r="AQ20" i="19"/>
  <c r="AQ18" i="19"/>
  <c r="AQ16" i="19"/>
  <c r="AQ14" i="19"/>
  <c r="AQ12" i="19"/>
  <c r="AU10" i="19"/>
  <c r="AU20" i="19"/>
  <c r="AU18" i="19"/>
  <c r="AU16" i="19"/>
  <c r="AU14" i="19"/>
  <c r="AU12" i="19"/>
  <c r="K42" i="19"/>
  <c r="O42" i="19"/>
  <c r="S42" i="19"/>
  <c r="W42" i="19"/>
  <c r="AA42" i="19"/>
  <c r="AE42" i="19"/>
  <c r="AI42" i="19"/>
  <c r="AM42" i="19"/>
  <c r="AQ42" i="19"/>
  <c r="AU42" i="19"/>
  <c r="K43" i="19"/>
  <c r="O43" i="19"/>
  <c r="S43" i="19"/>
  <c r="W43" i="19"/>
  <c r="AA43" i="19"/>
  <c r="AE43" i="19"/>
  <c r="AI43" i="19"/>
  <c r="AM43" i="19"/>
  <c r="AQ43" i="19"/>
  <c r="AU43" i="19"/>
  <c r="K44" i="19"/>
  <c r="O44" i="19"/>
  <c r="S44" i="19"/>
  <c r="W44" i="19"/>
  <c r="AA44" i="19"/>
  <c r="AE44" i="19"/>
  <c r="AI44" i="19"/>
  <c r="AM44" i="19"/>
  <c r="AQ44" i="19"/>
  <c r="AU44" i="19"/>
  <c r="K45" i="19"/>
  <c r="O45" i="19"/>
  <c r="S45" i="19"/>
  <c r="W45" i="19"/>
  <c r="AA45" i="19"/>
  <c r="AE45" i="19"/>
  <c r="AI45" i="19"/>
  <c r="AM45" i="19"/>
  <c r="AQ45" i="19"/>
  <c r="AU45" i="19"/>
  <c r="K46" i="19"/>
  <c r="O46" i="19"/>
  <c r="S46" i="19"/>
  <c r="W46" i="19"/>
  <c r="AA46" i="19"/>
  <c r="AE46" i="19"/>
  <c r="AI46" i="19"/>
  <c r="AM46" i="19"/>
  <c r="AQ46" i="19"/>
  <c r="AU46" i="19"/>
  <c r="K47" i="19"/>
  <c r="O47" i="19"/>
  <c r="S47" i="19"/>
  <c r="W47" i="19"/>
  <c r="AA47" i="19"/>
  <c r="AE47" i="19"/>
  <c r="AI47" i="19"/>
  <c r="AM47" i="19"/>
  <c r="AQ47" i="19"/>
  <c r="AU47" i="19"/>
  <c r="K48" i="19"/>
  <c r="O48" i="19"/>
  <c r="S48" i="19"/>
  <c r="W48" i="19"/>
  <c r="AA48" i="19"/>
  <c r="AE48" i="19"/>
  <c r="AI48" i="19"/>
  <c r="AM48" i="19"/>
  <c r="AQ48" i="19"/>
  <c r="AU48" i="19"/>
  <c r="K49" i="19"/>
  <c r="O49" i="19"/>
  <c r="S49" i="19"/>
  <c r="W49" i="19"/>
  <c r="AA49" i="19"/>
  <c r="AE49" i="19"/>
  <c r="AI49" i="19"/>
  <c r="AM49" i="19"/>
  <c r="AQ49" i="19"/>
  <c r="AU49" i="19"/>
  <c r="K50" i="19"/>
  <c r="O50" i="19"/>
  <c r="S50" i="19"/>
  <c r="W50" i="19"/>
  <c r="AA50" i="19"/>
  <c r="AE50" i="19"/>
  <c r="AI50" i="19"/>
  <c r="AM50" i="19"/>
  <c r="AQ50" i="19"/>
  <c r="AU50" i="19"/>
  <c r="K51" i="19"/>
  <c r="O51" i="19"/>
  <c r="S51" i="19"/>
  <c r="W51" i="19"/>
  <c r="AA51" i="19"/>
  <c r="AE51" i="19"/>
  <c r="AI51" i="19"/>
  <c r="AM51" i="19"/>
  <c r="AQ51" i="19"/>
  <c r="AU51" i="19"/>
  <c r="K52" i="19"/>
  <c r="O52" i="19"/>
  <c r="S52" i="19"/>
  <c r="W52" i="19"/>
  <c r="AA52" i="19"/>
  <c r="AE52" i="19"/>
  <c r="AI52" i="19"/>
  <c r="AM52" i="19"/>
  <c r="AQ52" i="19"/>
  <c r="AU52" i="19"/>
  <c r="K53" i="19"/>
  <c r="O53" i="19"/>
  <c r="S53" i="19"/>
  <c r="W53" i="19"/>
  <c r="AA53" i="19"/>
  <c r="AE53" i="19"/>
  <c r="AI53" i="19"/>
  <c r="AM53" i="19"/>
  <c r="AQ53" i="19"/>
  <c r="O53" i="26"/>
  <c r="K53" i="26"/>
  <c r="AU52" i="26"/>
  <c r="AQ52" i="26"/>
  <c r="AM52" i="26"/>
  <c r="AI52" i="26"/>
  <c r="AE52" i="26"/>
  <c r="AA52" i="26"/>
  <c r="W52" i="26"/>
  <c r="S52" i="26"/>
  <c r="E52" i="26"/>
  <c r="H52" i="26" s="1"/>
  <c r="E51" i="26"/>
  <c r="H51" i="26" s="1"/>
  <c r="E50" i="26"/>
  <c r="H50" i="26" s="1"/>
  <c r="E49" i="26"/>
  <c r="H49" i="26" s="1"/>
  <c r="E48" i="26"/>
  <c r="H48" i="26" s="1"/>
  <c r="E47" i="26"/>
  <c r="H47" i="26" s="1"/>
  <c r="E46" i="26"/>
  <c r="H46" i="26" s="1"/>
  <c r="K45" i="26"/>
  <c r="AU44" i="26"/>
  <c r="AQ44" i="26"/>
  <c r="AM44" i="26"/>
  <c r="AI44" i="26"/>
  <c r="AE44" i="26"/>
  <c r="AA44" i="26"/>
  <c r="W44" i="26"/>
  <c r="S44" i="26"/>
  <c r="O44" i="26"/>
  <c r="K43" i="26"/>
  <c r="AU42" i="26"/>
  <c r="AQ42" i="26"/>
  <c r="AM42" i="26"/>
  <c r="AI42" i="26"/>
  <c r="AE42" i="26"/>
  <c r="AA42" i="26"/>
  <c r="W42" i="26"/>
  <c r="K42" i="26"/>
  <c r="AU53" i="26"/>
  <c r="AQ53" i="26"/>
  <c r="AM53" i="26"/>
  <c r="AI53" i="26"/>
  <c r="AE53" i="26"/>
  <c r="AA53" i="26"/>
  <c r="W53" i="26"/>
  <c r="S53" i="26"/>
  <c r="E53" i="26"/>
  <c r="H53" i="26" s="1"/>
  <c r="O52" i="26"/>
  <c r="K52" i="26"/>
  <c r="AU51" i="26"/>
  <c r="AQ51" i="26"/>
  <c r="AM51" i="26"/>
  <c r="AI51" i="26"/>
  <c r="AE51" i="26"/>
  <c r="AA51" i="26"/>
  <c r="W51" i="26"/>
  <c r="S51" i="26"/>
  <c r="O51" i="26"/>
  <c r="K51" i="26"/>
  <c r="AU50" i="26"/>
  <c r="AQ50" i="26"/>
  <c r="AM50" i="26"/>
  <c r="AI50" i="26"/>
  <c r="AE50" i="26"/>
  <c r="AA50" i="26"/>
  <c r="W50" i="26"/>
  <c r="S50" i="26"/>
  <c r="O50" i="26"/>
  <c r="K50" i="26"/>
  <c r="AU49" i="26"/>
  <c r="AQ49" i="26"/>
  <c r="AM49" i="26"/>
  <c r="AI49" i="26"/>
  <c r="AE49" i="26"/>
  <c r="AA49" i="26"/>
  <c r="W49" i="26"/>
  <c r="S49" i="26"/>
  <c r="O49" i="26"/>
  <c r="K49" i="26"/>
  <c r="AU48" i="26"/>
  <c r="AQ48" i="26"/>
  <c r="AM48" i="26"/>
  <c r="AI48" i="26"/>
  <c r="AE48" i="26"/>
  <c r="AA48" i="26"/>
  <c r="W48" i="26"/>
  <c r="S48" i="26"/>
  <c r="O48" i="26"/>
  <c r="K48" i="26"/>
  <c r="AU47" i="26"/>
  <c r="AQ47" i="26"/>
  <c r="AM47" i="26"/>
  <c r="AI47" i="26"/>
  <c r="AE47" i="26"/>
  <c r="AA47" i="26"/>
  <c r="W47" i="26"/>
  <c r="S47" i="26"/>
  <c r="O47" i="26"/>
  <c r="K47" i="26"/>
  <c r="AU46" i="26"/>
  <c r="AQ46" i="26"/>
  <c r="AM46" i="26"/>
  <c r="AI46" i="26"/>
  <c r="AE46" i="26"/>
  <c r="AA46" i="26"/>
  <c r="W46" i="26"/>
  <c r="S46" i="26"/>
  <c r="O46" i="26"/>
  <c r="K46" i="26"/>
  <c r="AU45" i="26"/>
  <c r="AQ45" i="26"/>
  <c r="AM45" i="26"/>
  <c r="AI45" i="26"/>
  <c r="AE45" i="26"/>
  <c r="AA45" i="26"/>
  <c r="W45" i="26"/>
  <c r="S45" i="26"/>
  <c r="O45" i="26"/>
  <c r="K44" i="26"/>
  <c r="AU43" i="26"/>
  <c r="AQ43" i="26"/>
  <c r="AM43" i="26"/>
  <c r="AI43" i="26"/>
  <c r="AE43" i="26"/>
  <c r="AA43" i="26"/>
  <c r="W43" i="26"/>
  <c r="S43" i="26"/>
  <c r="O43" i="26"/>
  <c r="S42" i="26"/>
  <c r="O42" i="26"/>
  <c r="AU21" i="26"/>
  <c r="AQ21" i="26"/>
  <c r="AM21" i="26"/>
  <c r="AI21" i="26"/>
  <c r="AE21" i="26"/>
  <c r="AA21" i="26"/>
  <c r="W21" i="26"/>
  <c r="S21" i="26"/>
  <c r="O21" i="26"/>
  <c r="K21" i="26"/>
  <c r="AU19" i="26"/>
  <c r="AQ19" i="26"/>
  <c r="AM19" i="26"/>
  <c r="AI19" i="26"/>
  <c r="AE19" i="26"/>
  <c r="AA19" i="26"/>
  <c r="W19" i="26"/>
  <c r="S19" i="26"/>
  <c r="O19" i="26"/>
  <c r="K19" i="26"/>
  <c r="AU18" i="26"/>
  <c r="AQ18" i="26"/>
  <c r="AM18" i="26"/>
  <c r="AI18" i="26"/>
  <c r="AE18" i="26"/>
  <c r="AA18" i="26"/>
  <c r="W18" i="26"/>
  <c r="S18" i="26"/>
  <c r="O18" i="26"/>
  <c r="K18" i="26"/>
  <c r="AU20" i="26"/>
  <c r="AQ20" i="26"/>
  <c r="AM20" i="26"/>
  <c r="AI20" i="26"/>
  <c r="AE20" i="26"/>
  <c r="AA20" i="26"/>
  <c r="W20" i="26"/>
  <c r="S20" i="26"/>
  <c r="O20" i="26"/>
  <c r="K20" i="26"/>
  <c r="AU17" i="26"/>
  <c r="AQ17" i="26"/>
  <c r="AM17" i="26"/>
  <c r="AI17" i="26"/>
  <c r="AE17" i="26"/>
  <c r="AA17" i="26"/>
  <c r="W17" i="26"/>
  <c r="S17" i="26"/>
  <c r="O17" i="26"/>
  <c r="K17" i="26"/>
  <c r="AU16" i="26"/>
  <c r="AQ16" i="26"/>
  <c r="AM16" i="26"/>
  <c r="AI16" i="26"/>
  <c r="AE16" i="26"/>
  <c r="AA16" i="26"/>
  <c r="W16" i="26"/>
  <c r="S16" i="26"/>
  <c r="O16" i="26"/>
  <c r="K16" i="26"/>
  <c r="AU13" i="26"/>
  <c r="AQ13" i="26"/>
  <c r="AU15" i="26"/>
  <c r="AQ15" i="26"/>
  <c r="AM15" i="26"/>
  <c r="AI15" i="26"/>
  <c r="AE15" i="26"/>
  <c r="AA15" i="26"/>
  <c r="W15" i="26"/>
  <c r="S15" i="26"/>
  <c r="O15" i="26"/>
  <c r="K15" i="26"/>
  <c r="AU14" i="26"/>
  <c r="AQ14" i="26"/>
  <c r="AM14" i="26"/>
  <c r="AI14" i="26"/>
  <c r="AE14" i="26"/>
  <c r="AA14" i="26"/>
  <c r="W14" i="26"/>
  <c r="S14" i="26"/>
  <c r="O14" i="26"/>
  <c r="K14" i="26"/>
  <c r="AU12" i="26"/>
  <c r="AQ12" i="26"/>
  <c r="AM12" i="26"/>
  <c r="AI12" i="26"/>
  <c r="AE12" i="26"/>
  <c r="AA12" i="26"/>
  <c r="W12" i="26"/>
  <c r="S12" i="26"/>
  <c r="O12" i="26"/>
  <c r="K12" i="26"/>
  <c r="AU10" i="26"/>
  <c r="AQ10" i="26"/>
  <c r="AM10" i="26"/>
  <c r="AI10" i="26"/>
  <c r="AE10" i="26"/>
  <c r="AA10" i="26"/>
  <c r="W10" i="26"/>
  <c r="O53" i="25"/>
  <c r="K53" i="25"/>
  <c r="AU52" i="25"/>
  <c r="AQ52" i="25"/>
  <c r="AM52" i="25"/>
  <c r="AI52" i="25"/>
  <c r="AE52" i="25"/>
  <c r="AA52" i="25"/>
  <c r="W52" i="25"/>
  <c r="S52" i="25"/>
  <c r="O52" i="25"/>
  <c r="K52" i="25"/>
  <c r="AU51" i="25"/>
  <c r="AQ51" i="25"/>
  <c r="AM51" i="25"/>
  <c r="AI51" i="25"/>
  <c r="AE51" i="25"/>
  <c r="AA51" i="25"/>
  <c r="W51" i="25"/>
  <c r="S51" i="25"/>
  <c r="O51" i="25"/>
  <c r="K51" i="25"/>
  <c r="AU50" i="25"/>
  <c r="AQ50" i="25"/>
  <c r="AM50" i="25"/>
  <c r="AI50" i="25"/>
  <c r="AE50" i="25"/>
  <c r="AA50" i="25"/>
  <c r="W50" i="25"/>
  <c r="S50" i="25"/>
  <c r="O50" i="25"/>
  <c r="K50" i="25"/>
  <c r="AU49" i="25"/>
  <c r="AQ49" i="25"/>
  <c r="AM49" i="25"/>
  <c r="AI49" i="25"/>
  <c r="AE49" i="25"/>
  <c r="AA49" i="25"/>
  <c r="W49" i="25"/>
  <c r="S49" i="25"/>
  <c r="O49" i="25"/>
  <c r="K49" i="25"/>
  <c r="AU48" i="25"/>
  <c r="AQ48" i="25"/>
  <c r="AM48" i="25"/>
  <c r="AI48" i="25"/>
  <c r="AE48" i="25"/>
  <c r="AA48" i="25"/>
  <c r="W48" i="25"/>
  <c r="S48" i="25"/>
  <c r="O48" i="25"/>
  <c r="K48" i="25"/>
  <c r="AU47" i="25"/>
  <c r="AQ47" i="25"/>
  <c r="AM47" i="25"/>
  <c r="AI47" i="25"/>
  <c r="AE47" i="25"/>
  <c r="AA47" i="25"/>
  <c r="W47" i="25"/>
  <c r="S47" i="25"/>
  <c r="O47" i="25"/>
  <c r="K47" i="25"/>
  <c r="AU46" i="25"/>
  <c r="AQ46" i="25"/>
  <c r="AM46" i="25"/>
  <c r="AI46" i="25"/>
  <c r="AE46" i="25"/>
  <c r="AA46" i="25"/>
  <c r="W46" i="25"/>
  <c r="S46" i="25"/>
  <c r="O46" i="25"/>
  <c r="K46" i="25"/>
  <c r="AU45" i="25"/>
  <c r="AQ45" i="25"/>
  <c r="AM45" i="25"/>
  <c r="AI45" i="25"/>
  <c r="AE45" i="25"/>
  <c r="AA45" i="25"/>
  <c r="W45" i="25"/>
  <c r="S45" i="25"/>
  <c r="O45" i="25"/>
  <c r="K44" i="25"/>
  <c r="AU43" i="25"/>
  <c r="AQ43" i="25"/>
  <c r="AM43" i="25"/>
  <c r="AI43" i="25"/>
  <c r="AE43" i="25"/>
  <c r="AA43" i="25"/>
  <c r="W43" i="25"/>
  <c r="S43" i="25"/>
  <c r="O43" i="25"/>
  <c r="S42" i="25"/>
  <c r="O42" i="25"/>
  <c r="AM13" i="26"/>
  <c r="AI13" i="26"/>
  <c r="AE13" i="26"/>
  <c r="AA13" i="26"/>
  <c r="W13" i="26"/>
  <c r="S13" i="26"/>
  <c r="O13" i="26"/>
  <c r="K13" i="26"/>
  <c r="AU11" i="26"/>
  <c r="AQ11" i="26"/>
  <c r="AM11" i="26"/>
  <c r="AI11" i="26"/>
  <c r="AE11" i="26"/>
  <c r="AA11" i="26"/>
  <c r="W11" i="26"/>
  <c r="S11" i="26"/>
  <c r="O11" i="26"/>
  <c r="K11" i="26"/>
  <c r="K45" i="25"/>
  <c r="AU44" i="25"/>
  <c r="AQ44" i="25"/>
  <c r="AM44" i="25"/>
  <c r="AI44" i="25"/>
  <c r="AE44" i="25"/>
  <c r="AA44" i="25"/>
  <c r="W44" i="25"/>
  <c r="S44" i="25"/>
  <c r="O44" i="25"/>
  <c r="K43" i="25"/>
  <c r="AU42" i="25"/>
  <c r="AQ42" i="25"/>
  <c r="AM42" i="25"/>
  <c r="AI42" i="25"/>
  <c r="AE42" i="25"/>
  <c r="AA42" i="25"/>
  <c r="W42" i="25"/>
  <c r="K42" i="25"/>
  <c r="K54" i="25" s="1"/>
  <c r="AU53" i="23"/>
  <c r="AQ53" i="23"/>
  <c r="AM53" i="23"/>
  <c r="AI53" i="23"/>
  <c r="AE53" i="23"/>
  <c r="AA53" i="23"/>
  <c r="W53" i="23"/>
  <c r="S53" i="23"/>
  <c r="O53" i="23"/>
  <c r="K53" i="23"/>
  <c r="AU52" i="23"/>
  <c r="AQ52" i="23"/>
  <c r="AM52" i="23"/>
  <c r="AI52" i="23"/>
  <c r="AE52" i="23"/>
  <c r="AA52" i="23"/>
  <c r="W52" i="23"/>
  <c r="S52" i="23"/>
  <c r="O52" i="23"/>
  <c r="K52" i="23"/>
  <c r="AU51" i="23"/>
  <c r="AQ51" i="23"/>
  <c r="AM51" i="23"/>
  <c r="AI51" i="23"/>
  <c r="AE51" i="23"/>
  <c r="AA51" i="23"/>
  <c r="W51" i="23"/>
  <c r="S51" i="23"/>
  <c r="O51" i="23"/>
  <c r="K51" i="23"/>
  <c r="AU50" i="23"/>
  <c r="AQ50" i="23"/>
  <c r="AM50" i="23"/>
  <c r="AI50" i="23"/>
  <c r="AE50" i="23"/>
  <c r="AA50" i="23"/>
  <c r="W50" i="23"/>
  <c r="S50" i="23"/>
  <c r="O50" i="23"/>
  <c r="K50" i="23"/>
  <c r="AU49" i="23"/>
  <c r="AQ49" i="23"/>
  <c r="AM49" i="23"/>
  <c r="AI49" i="23"/>
  <c r="AE49" i="23"/>
  <c r="AA49" i="23"/>
  <c r="W49" i="23"/>
  <c r="S49" i="23"/>
  <c r="O49" i="23"/>
  <c r="K49" i="23"/>
  <c r="AU48" i="23"/>
  <c r="AQ48" i="23"/>
  <c r="AM48" i="23"/>
  <c r="AI48" i="23"/>
  <c r="AE48" i="23"/>
  <c r="AA48" i="23"/>
  <c r="W48" i="23"/>
  <c r="S48" i="23"/>
  <c r="S10" i="26"/>
  <c r="O10" i="26"/>
  <c r="K10" i="26"/>
  <c r="K22" i="26" s="1"/>
  <c r="AU53" i="25"/>
  <c r="AQ53" i="25"/>
  <c r="AM53" i="25"/>
  <c r="AI53" i="25"/>
  <c r="AE53" i="25"/>
  <c r="AA53" i="25"/>
  <c r="W53" i="25"/>
  <c r="S53" i="25"/>
  <c r="E53" i="25"/>
  <c r="H53" i="25" s="1"/>
  <c r="E51" i="25"/>
  <c r="H51" i="25" s="1"/>
  <c r="E49" i="25"/>
  <c r="H49" i="25" s="1"/>
  <c r="E47" i="25"/>
  <c r="H47" i="25" s="1"/>
  <c r="AU21" i="25"/>
  <c r="AQ21" i="25"/>
  <c r="AM21" i="25"/>
  <c r="AI21" i="25"/>
  <c r="AE21" i="25"/>
  <c r="AA21" i="25"/>
  <c r="W21" i="25"/>
  <c r="S21" i="25"/>
  <c r="O21" i="25"/>
  <c r="K21" i="25"/>
  <c r="E21" i="25"/>
  <c r="AU20" i="25"/>
  <c r="AQ20" i="25"/>
  <c r="AM20" i="25"/>
  <c r="AI20" i="25"/>
  <c r="AE20" i="25"/>
  <c r="AA20" i="25"/>
  <c r="W20" i="25"/>
  <c r="S20" i="25"/>
  <c r="O20" i="25"/>
  <c r="K20" i="25"/>
  <c r="E20" i="25"/>
  <c r="AU19" i="25"/>
  <c r="AQ19" i="25"/>
  <c r="AM19" i="25"/>
  <c r="AI19" i="25"/>
  <c r="AE19" i="25"/>
  <c r="AA19" i="25"/>
  <c r="W19" i="25"/>
  <c r="S19" i="25"/>
  <c r="O19" i="25"/>
  <c r="K19" i="25"/>
  <c r="E19" i="25"/>
  <c r="AU18" i="25"/>
  <c r="AQ18" i="25"/>
  <c r="AM18" i="25"/>
  <c r="AI18" i="25"/>
  <c r="AE18" i="25"/>
  <c r="AA18" i="25"/>
  <c r="W18" i="25"/>
  <c r="S18" i="25"/>
  <c r="O18" i="25"/>
  <c r="K18" i="25"/>
  <c r="E18" i="25"/>
  <c r="AU17" i="25"/>
  <c r="AQ17" i="25"/>
  <c r="AM17" i="25"/>
  <c r="AI17" i="25"/>
  <c r="AE17" i="25"/>
  <c r="AA17" i="25"/>
  <c r="W17" i="25"/>
  <c r="S17" i="25"/>
  <c r="O17" i="25"/>
  <c r="K17" i="25"/>
  <c r="E17" i="25"/>
  <c r="AU16" i="25"/>
  <c r="AQ16" i="25"/>
  <c r="AM16" i="25"/>
  <c r="AI16" i="25"/>
  <c r="AE16" i="25"/>
  <c r="AA16" i="25"/>
  <c r="W16" i="25"/>
  <c r="S16" i="25"/>
  <c r="O16" i="25"/>
  <c r="K16" i="25"/>
  <c r="E16" i="25"/>
  <c r="AU15" i="25"/>
  <c r="AQ15" i="25"/>
  <c r="AM15" i="25"/>
  <c r="AI15" i="25"/>
  <c r="AE15" i="25"/>
  <c r="AA15" i="25"/>
  <c r="W15" i="25"/>
  <c r="S15" i="25"/>
  <c r="O15" i="25"/>
  <c r="K15" i="25"/>
  <c r="E15" i="25"/>
  <c r="AU14" i="25"/>
  <c r="AQ14" i="25"/>
  <c r="AM14" i="25"/>
  <c r="AI14" i="25"/>
  <c r="AE14" i="25"/>
  <c r="AA14" i="25"/>
  <c r="W14" i="25"/>
  <c r="S14" i="25"/>
  <c r="O14" i="25"/>
  <c r="K14" i="25"/>
  <c r="E14" i="25"/>
  <c r="AU13" i="25"/>
  <c r="AQ13" i="25"/>
  <c r="AM13" i="25"/>
  <c r="AI13" i="25"/>
  <c r="AE13" i="25"/>
  <c r="AA13" i="25"/>
  <c r="W13" i="25"/>
  <c r="S13" i="25"/>
  <c r="O13" i="25"/>
  <c r="K13" i="25"/>
  <c r="E13" i="25"/>
  <c r="AU12" i="25"/>
  <c r="AQ12" i="25"/>
  <c r="AM12" i="25"/>
  <c r="AI12" i="25"/>
  <c r="AE12" i="25"/>
  <c r="AA12" i="25"/>
  <c r="W12" i="25"/>
  <c r="S12" i="25"/>
  <c r="O12" i="25"/>
  <c r="K12" i="25"/>
  <c r="E12" i="25"/>
  <c r="AU11" i="25"/>
  <c r="AQ11" i="25"/>
  <c r="AM11" i="25"/>
  <c r="AI11" i="25"/>
  <c r="AE11" i="25"/>
  <c r="AA11" i="25"/>
  <c r="W11" i="25"/>
  <c r="S11" i="25"/>
  <c r="O11" i="25"/>
  <c r="K11" i="25"/>
  <c r="E11" i="25"/>
  <c r="AU10" i="25"/>
  <c r="AQ10" i="25"/>
  <c r="AM10" i="25"/>
  <c r="AM22" i="25" s="1"/>
  <c r="AI10" i="25"/>
  <c r="AE10" i="25"/>
  <c r="AA10" i="25"/>
  <c r="W10" i="25"/>
  <c r="S10" i="25"/>
  <c r="O10" i="25"/>
  <c r="K10" i="25"/>
  <c r="E10" i="25"/>
  <c r="AU21" i="23"/>
  <c r="AQ21" i="23"/>
  <c r="AM21" i="23"/>
  <c r="AI21" i="23"/>
  <c r="AE21" i="23"/>
  <c r="AA21" i="23"/>
  <c r="W21" i="23"/>
  <c r="S21" i="23"/>
  <c r="O21" i="23"/>
  <c r="K21" i="23"/>
  <c r="AU19" i="23"/>
  <c r="AQ19" i="23"/>
  <c r="AM19" i="23"/>
  <c r="AI19" i="23"/>
  <c r="AE19" i="23"/>
  <c r="AA19" i="23"/>
  <c r="W19" i="23"/>
  <c r="S19" i="23"/>
  <c r="O19" i="23"/>
  <c r="K19" i="23"/>
  <c r="AU16" i="23"/>
  <c r="AQ16" i="23"/>
  <c r="AM16" i="23"/>
  <c r="AI16" i="23"/>
  <c r="AE16" i="23"/>
  <c r="AA16" i="23"/>
  <c r="W16" i="23"/>
  <c r="S16" i="23"/>
  <c r="O16" i="23"/>
  <c r="K16" i="23"/>
  <c r="AU14" i="23"/>
  <c r="AQ14" i="23"/>
  <c r="AM14" i="23"/>
  <c r="AI14" i="23"/>
  <c r="AE14" i="23"/>
  <c r="AA14" i="23"/>
  <c r="W14" i="23"/>
  <c r="S14" i="23"/>
  <c r="O14" i="23"/>
  <c r="K14" i="23"/>
  <c r="E14" i="23"/>
  <c r="AU13" i="23"/>
  <c r="AQ13" i="23"/>
  <c r="AM13" i="23"/>
  <c r="AI13" i="23"/>
  <c r="AE13" i="23"/>
  <c r="AA13" i="23"/>
  <c r="W13" i="23"/>
  <c r="S13" i="23"/>
  <c r="AU20" i="23"/>
  <c r="AQ20" i="23"/>
  <c r="AM20" i="23"/>
  <c r="AI20" i="23"/>
  <c r="AE20" i="23"/>
  <c r="AA20" i="23"/>
  <c r="W20" i="23"/>
  <c r="S20" i="23"/>
  <c r="O20" i="23"/>
  <c r="K20" i="23"/>
  <c r="AU18" i="23"/>
  <c r="AQ18" i="23"/>
  <c r="AM18" i="23"/>
  <c r="AI18" i="23"/>
  <c r="AE18" i="23"/>
  <c r="AA18" i="23"/>
  <c r="W18" i="23"/>
  <c r="S18" i="23"/>
  <c r="O18" i="23"/>
  <c r="K18" i="23"/>
  <c r="E18" i="23"/>
  <c r="AU17" i="23"/>
  <c r="AQ17" i="23"/>
  <c r="AM17" i="23"/>
  <c r="AI17" i="23"/>
  <c r="AE17" i="23"/>
  <c r="AA17" i="23"/>
  <c r="W17" i="23"/>
  <c r="S17" i="23"/>
  <c r="O17" i="23"/>
  <c r="K17" i="23"/>
  <c r="AU15" i="23"/>
  <c r="AQ15" i="23"/>
  <c r="AM15" i="23"/>
  <c r="AI15" i="23"/>
  <c r="AE15" i="23"/>
  <c r="AA15" i="23"/>
  <c r="S15" i="23"/>
  <c r="O15" i="23"/>
  <c r="K13" i="23"/>
  <c r="AM11" i="23"/>
  <c r="AE11" i="23"/>
  <c r="W11" i="23"/>
  <c r="O11" i="23"/>
  <c r="AU53" i="22"/>
  <c r="AI53" i="22"/>
  <c r="AA53" i="22"/>
  <c r="S53" i="22"/>
  <c r="K53" i="22"/>
  <c r="AU52" i="22"/>
  <c r="AM52" i="22"/>
  <c r="AE52" i="22"/>
  <c r="W52" i="22"/>
  <c r="O52" i="22"/>
  <c r="AQ51" i="22"/>
  <c r="AI51" i="22"/>
  <c r="AA51" i="22"/>
  <c r="S51" i="22"/>
  <c r="O51" i="22"/>
  <c r="AQ50" i="22"/>
  <c r="AI50" i="22"/>
  <c r="AA50" i="22"/>
  <c r="O50" i="22"/>
  <c r="AQ49" i="22"/>
  <c r="AI49" i="22"/>
  <c r="AE49" i="22"/>
  <c r="W49" i="22"/>
  <c r="O49" i="22"/>
  <c r="AQ48" i="22"/>
  <c r="AI48" i="22"/>
  <c r="AA48" i="22"/>
  <c r="S48" i="22"/>
  <c r="K48" i="22"/>
  <c r="AU47" i="22"/>
  <c r="AM47" i="22"/>
  <c r="AE47" i="22"/>
  <c r="S47" i="22"/>
  <c r="K47" i="22"/>
  <c r="AU46" i="22"/>
  <c r="AM46" i="22"/>
  <c r="AE46" i="22"/>
  <c r="W46" i="22"/>
  <c r="O46" i="22"/>
  <c r="K46" i="22"/>
  <c r="AU45" i="22"/>
  <c r="AM45" i="22"/>
  <c r="AE45" i="22"/>
  <c r="S45" i="22"/>
  <c r="K45" i="22"/>
  <c r="AQ44" i="22"/>
  <c r="AI44" i="22"/>
  <c r="AA44" i="22"/>
  <c r="S44" i="22"/>
  <c r="K44" i="22"/>
  <c r="AU43" i="22"/>
  <c r="AM43" i="22"/>
  <c r="AE43" i="22"/>
  <c r="W43" i="22"/>
  <c r="O43" i="22"/>
  <c r="AQ42" i="22"/>
  <c r="AI42" i="22"/>
  <c r="AA42" i="22"/>
  <c r="S42" i="22"/>
  <c r="K42" i="22"/>
  <c r="O48" i="23"/>
  <c r="K48" i="23"/>
  <c r="AU47" i="23"/>
  <c r="AQ47" i="23"/>
  <c r="AM47" i="23"/>
  <c r="AI47" i="23"/>
  <c r="AE47" i="23"/>
  <c r="AA47" i="23"/>
  <c r="W47" i="23"/>
  <c r="S47" i="23"/>
  <c r="O47" i="23"/>
  <c r="K47" i="23"/>
  <c r="AU46" i="23"/>
  <c r="AQ46" i="23"/>
  <c r="AM46" i="23"/>
  <c r="AI46" i="23"/>
  <c r="AE46" i="23"/>
  <c r="AA46" i="23"/>
  <c r="W46" i="23"/>
  <c r="S46" i="23"/>
  <c r="O46" i="23"/>
  <c r="K46" i="23"/>
  <c r="AU45" i="23"/>
  <c r="AQ45" i="23"/>
  <c r="AM45" i="23"/>
  <c r="AI45" i="23"/>
  <c r="AE45" i="23"/>
  <c r="AA45" i="23"/>
  <c r="W45" i="23"/>
  <c r="S45" i="23"/>
  <c r="O45" i="23"/>
  <c r="K45" i="23"/>
  <c r="AU44" i="23"/>
  <c r="AQ44" i="23"/>
  <c r="AM44" i="23"/>
  <c r="AI44" i="23"/>
  <c r="AE44" i="23"/>
  <c r="AA44" i="23"/>
  <c r="W44" i="23"/>
  <c r="S44" i="23"/>
  <c r="O44" i="23"/>
  <c r="K44" i="23"/>
  <c r="AU43" i="23"/>
  <c r="AQ43" i="23"/>
  <c r="AM43" i="23"/>
  <c r="AI43" i="23"/>
  <c r="AE43" i="23"/>
  <c r="AA43" i="23"/>
  <c r="W43" i="23"/>
  <c r="S43" i="23"/>
  <c r="O43" i="23"/>
  <c r="K43" i="23"/>
  <c r="AU42" i="23"/>
  <c r="AQ42" i="23"/>
  <c r="AM42" i="23"/>
  <c r="AM54" i="23" s="1"/>
  <c r="AI42" i="23"/>
  <c r="AE42" i="23"/>
  <c r="AA42" i="23"/>
  <c r="W42" i="23"/>
  <c r="S42" i="23"/>
  <c r="S54" i="23" s="1"/>
  <c r="O42" i="23"/>
  <c r="K42" i="23"/>
  <c r="AU12" i="23"/>
  <c r="AQ12" i="23"/>
  <c r="AM12" i="23"/>
  <c r="AI12" i="23"/>
  <c r="AE12" i="23"/>
  <c r="AA12" i="23"/>
  <c r="W12" i="23"/>
  <c r="S12" i="23"/>
  <c r="O12" i="23"/>
  <c r="K12" i="23"/>
  <c r="AU10" i="23"/>
  <c r="AQ10" i="23"/>
  <c r="AM10" i="23"/>
  <c r="AI10" i="23"/>
  <c r="AE10" i="23"/>
  <c r="AA10" i="23"/>
  <c r="W10" i="23"/>
  <c r="S10" i="23"/>
  <c r="O10" i="23"/>
  <c r="K10" i="23"/>
  <c r="E10" i="23"/>
  <c r="AU21" i="22"/>
  <c r="AQ21" i="22"/>
  <c r="AM21" i="22"/>
  <c r="AI21" i="22"/>
  <c r="AE21" i="22"/>
  <c r="AA21" i="22"/>
  <c r="W21" i="22"/>
  <c r="S21" i="22"/>
  <c r="O21" i="22"/>
  <c r="K21" i="22"/>
  <c r="AU19" i="22"/>
  <c r="AQ19" i="22"/>
  <c r="AM19" i="22"/>
  <c r="AI19" i="22"/>
  <c r="AE19" i="22"/>
  <c r="AA19" i="22"/>
  <c r="W19" i="22"/>
  <c r="S19" i="22"/>
  <c r="O19" i="22"/>
  <c r="K19" i="22"/>
  <c r="AU16" i="22"/>
  <c r="AQ16" i="22"/>
  <c r="AM16" i="22"/>
  <c r="AI16" i="22"/>
  <c r="AE16" i="22"/>
  <c r="AA16" i="22"/>
  <c r="W16" i="22"/>
  <c r="S16" i="22"/>
  <c r="O16" i="22"/>
  <c r="K16" i="22"/>
  <c r="AU14" i="22"/>
  <c r="AQ14" i="22"/>
  <c r="AM14" i="22"/>
  <c r="AI14" i="22"/>
  <c r="AE14" i="22"/>
  <c r="AA14" i="22"/>
  <c r="W14" i="22"/>
  <c r="S14" i="22"/>
  <c r="O14" i="22"/>
  <c r="K14" i="22"/>
  <c r="E14" i="22"/>
  <c r="AU13" i="22"/>
  <c r="AQ13" i="22"/>
  <c r="AM13" i="22"/>
  <c r="AI13" i="22"/>
  <c r="AE13" i="22"/>
  <c r="AA13" i="22"/>
  <c r="W13" i="22"/>
  <c r="S13" i="22"/>
  <c r="O13" i="22"/>
  <c r="K13" i="22"/>
  <c r="AU11" i="22"/>
  <c r="AQ11" i="22"/>
  <c r="AM11" i="22"/>
  <c r="AI11" i="22"/>
  <c r="AE11" i="22"/>
  <c r="AA11" i="22"/>
  <c r="W11" i="22"/>
  <c r="S11" i="22"/>
  <c r="O11" i="22"/>
  <c r="K11" i="22"/>
  <c r="W15" i="23"/>
  <c r="K15" i="23"/>
  <c r="O13" i="23"/>
  <c r="AU11" i="23"/>
  <c r="AQ11" i="23"/>
  <c r="AI11" i="23"/>
  <c r="AA11" i="23"/>
  <c r="S11" i="23"/>
  <c r="K11" i="23"/>
  <c r="AQ53" i="22"/>
  <c r="AM53" i="22"/>
  <c r="AE53" i="22"/>
  <c r="W53" i="22"/>
  <c r="O53" i="22"/>
  <c r="AQ52" i="22"/>
  <c r="AI52" i="22"/>
  <c r="AA52" i="22"/>
  <c r="S52" i="22"/>
  <c r="K52" i="22"/>
  <c r="AU51" i="22"/>
  <c r="AM51" i="22"/>
  <c r="AE51" i="22"/>
  <c r="W51" i="22"/>
  <c r="K51" i="22"/>
  <c r="AU50" i="22"/>
  <c r="AM50" i="22"/>
  <c r="AE50" i="22"/>
  <c r="W50" i="22"/>
  <c r="S50" i="22"/>
  <c r="K50" i="22"/>
  <c r="AU49" i="22"/>
  <c r="AM49" i="22"/>
  <c r="AA49" i="22"/>
  <c r="S49" i="22"/>
  <c r="K49" i="22"/>
  <c r="AU48" i="22"/>
  <c r="AM48" i="22"/>
  <c r="AE48" i="22"/>
  <c r="W48" i="22"/>
  <c r="O48" i="22"/>
  <c r="AQ47" i="22"/>
  <c r="AI47" i="22"/>
  <c r="AA47" i="22"/>
  <c r="W47" i="22"/>
  <c r="O47" i="22"/>
  <c r="AQ46" i="22"/>
  <c r="AI46" i="22"/>
  <c r="AA46" i="22"/>
  <c r="S46" i="22"/>
  <c r="AQ45" i="22"/>
  <c r="AI45" i="22"/>
  <c r="AA45" i="22"/>
  <c r="W45" i="22"/>
  <c r="O45" i="22"/>
  <c r="AU44" i="22"/>
  <c r="AM44" i="22"/>
  <c r="AE44" i="22"/>
  <c r="W44" i="22"/>
  <c r="O44" i="22"/>
  <c r="AQ43" i="22"/>
  <c r="AI43" i="22"/>
  <c r="AA43" i="22"/>
  <c r="S43" i="22"/>
  <c r="K43" i="22"/>
  <c r="AU42" i="22"/>
  <c r="AM42" i="22"/>
  <c r="AE42" i="22"/>
  <c r="W42" i="22"/>
  <c r="O42" i="22"/>
  <c r="AU20" i="22"/>
  <c r="AQ20" i="22"/>
  <c r="AM20" i="22"/>
  <c r="AE20" i="22"/>
  <c r="W20" i="22"/>
  <c r="O20" i="22"/>
  <c r="AE18" i="22"/>
  <c r="W18" i="22"/>
  <c r="O18" i="22"/>
  <c r="E18" i="22"/>
  <c r="AU17" i="22"/>
  <c r="AM17" i="22"/>
  <c r="AI17" i="22"/>
  <c r="AA17" i="22"/>
  <c r="S17" i="22"/>
  <c r="AM15" i="22"/>
  <c r="AE15" i="22"/>
  <c r="W15" i="22"/>
  <c r="O15" i="22"/>
  <c r="AU12" i="22"/>
  <c r="AQ12" i="22"/>
  <c r="AM12" i="22"/>
  <c r="AI12" i="22"/>
  <c r="AE12" i="22"/>
  <c r="AA12" i="22"/>
  <c r="W12" i="22"/>
  <c r="S12" i="22"/>
  <c r="O12" i="22"/>
  <c r="K12" i="22"/>
  <c r="AU10" i="22"/>
  <c r="AQ10" i="22"/>
  <c r="AM10" i="22"/>
  <c r="AI10" i="22"/>
  <c r="AE10" i="22"/>
  <c r="AA10" i="22"/>
  <c r="W10" i="22"/>
  <c r="S10" i="22"/>
  <c r="O10" i="22"/>
  <c r="K10" i="22"/>
  <c r="AI20" i="22"/>
  <c r="AA20" i="22"/>
  <c r="S20" i="22"/>
  <c r="K20" i="22"/>
  <c r="AU18" i="22"/>
  <c r="AQ18" i="22"/>
  <c r="AM18" i="22"/>
  <c r="AI18" i="22"/>
  <c r="AA18" i="22"/>
  <c r="S18" i="22"/>
  <c r="K18" i="22"/>
  <c r="AQ17" i="22"/>
  <c r="AE17" i="22"/>
  <c r="W17" i="22"/>
  <c r="O17" i="22"/>
  <c r="K17" i="22"/>
  <c r="AU15" i="22"/>
  <c r="AQ15" i="22"/>
  <c r="AI15" i="22"/>
  <c r="AA15" i="22"/>
  <c r="S15" i="22"/>
  <c r="K15" i="22"/>
  <c r="E42" i="19"/>
  <c r="H42" i="19" s="1"/>
  <c r="E44" i="19"/>
  <c r="H44" i="19" s="1"/>
  <c r="E46" i="19"/>
  <c r="H46" i="19" s="1"/>
  <c r="E48" i="19"/>
  <c r="H48" i="19" s="1"/>
  <c r="E50" i="19"/>
  <c r="H50" i="19" s="1"/>
  <c r="E52" i="19"/>
  <c r="H52" i="19" s="1"/>
  <c r="E10" i="22"/>
  <c r="E20" i="22"/>
  <c r="E46" i="22"/>
  <c r="H46" i="22" s="1"/>
  <c r="E48" i="22"/>
  <c r="H48" i="22" s="1"/>
  <c r="E16" i="22"/>
  <c r="E44" i="23"/>
  <c r="H44" i="23" s="1"/>
  <c r="E46" i="23"/>
  <c r="H46" i="23" s="1"/>
  <c r="E48" i="23"/>
  <c r="H48" i="23" s="1"/>
  <c r="E43" i="22"/>
  <c r="H43" i="22" s="1"/>
  <c r="E49" i="22"/>
  <c r="H49" i="22" s="1"/>
  <c r="E51" i="22"/>
  <c r="H51" i="22" s="1"/>
  <c r="E20" i="23"/>
  <c r="E49" i="23"/>
  <c r="H49" i="23" s="1"/>
  <c r="E51" i="23"/>
  <c r="H51" i="23" s="1"/>
  <c r="E53" i="23"/>
  <c r="H53" i="23" s="1"/>
  <c r="E42" i="25"/>
  <c r="E45" i="25"/>
  <c r="H45" i="25" s="1"/>
  <c r="E13" i="26"/>
  <c r="E46" i="25"/>
  <c r="H46" i="25" s="1"/>
  <c r="E50" i="25"/>
  <c r="H50" i="25" s="1"/>
  <c r="E12" i="26"/>
  <c r="E15" i="26"/>
  <c r="E19" i="26"/>
  <c r="E18" i="26"/>
  <c r="E44" i="26"/>
  <c r="H44" i="26" s="1"/>
  <c r="E42" i="26"/>
  <c r="E45" i="26"/>
  <c r="H45" i="26" s="1"/>
  <c r="E11" i="23"/>
  <c r="E13" i="23"/>
  <c r="E15" i="23"/>
  <c r="E17" i="23"/>
  <c r="E19" i="23"/>
  <c r="E13" i="22"/>
  <c r="E17" i="22"/>
  <c r="E21" i="22"/>
  <c r="E10" i="26"/>
  <c r="E42" i="23"/>
  <c r="E42" i="22"/>
  <c r="E43" i="19"/>
  <c r="H43" i="19" s="1"/>
  <c r="E45" i="19"/>
  <c r="H45" i="19" s="1"/>
  <c r="E47" i="19"/>
  <c r="H47" i="19" s="1"/>
  <c r="E49" i="19"/>
  <c r="H49" i="19" s="1"/>
  <c r="E51" i="19"/>
  <c r="H51" i="19" s="1"/>
  <c r="E53" i="19"/>
  <c r="H53" i="19" s="1"/>
  <c r="E12" i="22"/>
  <c r="E44" i="22"/>
  <c r="H44" i="22" s="1"/>
  <c r="E47" i="22"/>
  <c r="H47" i="22" s="1"/>
  <c r="E53" i="22"/>
  <c r="H53" i="22" s="1"/>
  <c r="E12" i="23"/>
  <c r="E43" i="23"/>
  <c r="H43" i="23" s="1"/>
  <c r="E45" i="23"/>
  <c r="H45" i="23" s="1"/>
  <c r="E47" i="23"/>
  <c r="H47" i="23" s="1"/>
  <c r="E45" i="22"/>
  <c r="H45" i="22" s="1"/>
  <c r="E50" i="22"/>
  <c r="H50" i="22" s="1"/>
  <c r="E52" i="22"/>
  <c r="H52" i="22" s="1"/>
  <c r="E16" i="23"/>
  <c r="E50" i="23"/>
  <c r="H50" i="23" s="1"/>
  <c r="E52" i="23"/>
  <c r="H52" i="23" s="1"/>
  <c r="E43" i="25"/>
  <c r="H43" i="25" s="1"/>
  <c r="E11" i="26"/>
  <c r="E44" i="25"/>
  <c r="H44" i="25" s="1"/>
  <c r="E48" i="25"/>
  <c r="H48" i="25" s="1"/>
  <c r="E52" i="25"/>
  <c r="H52" i="25" s="1"/>
  <c r="E14" i="26"/>
  <c r="E16" i="26"/>
  <c r="E20" i="26"/>
  <c r="E17" i="26"/>
  <c r="E21" i="26"/>
  <c r="E43" i="26"/>
  <c r="H43" i="26" s="1"/>
  <c r="E21" i="23"/>
  <c r="E11" i="22"/>
  <c r="E15" i="22"/>
  <c r="E19" i="22"/>
  <c r="E11" i="19"/>
  <c r="R9" i="29" s="1"/>
  <c r="AD9" i="29" s="1"/>
  <c r="E13" i="19"/>
  <c r="E15" i="19"/>
  <c r="F12" i="8" s="1"/>
  <c r="AO12" i="8" s="1"/>
  <c r="E17" i="19"/>
  <c r="R15" i="29" s="1"/>
  <c r="AD15" i="29" s="1"/>
  <c r="E19" i="19"/>
  <c r="E21" i="19"/>
  <c r="R19" i="29" s="1"/>
  <c r="AD19" i="29" s="1"/>
  <c r="Z18" i="13"/>
  <c r="K21" i="19"/>
  <c r="K19" i="19"/>
  <c r="K17" i="19"/>
  <c r="K15" i="19"/>
  <c r="K13" i="19"/>
  <c r="K11" i="19"/>
  <c r="O21" i="19"/>
  <c r="O22" i="19" s="1"/>
  <c r="O19" i="19"/>
  <c r="O17" i="19"/>
  <c r="O15" i="19"/>
  <c r="O13" i="19"/>
  <c r="O11" i="19"/>
  <c r="S21" i="19"/>
  <c r="S19" i="19"/>
  <c r="S17" i="19"/>
  <c r="S15" i="19"/>
  <c r="S13" i="19"/>
  <c r="S11" i="19"/>
  <c r="W21" i="19"/>
  <c r="W19" i="19"/>
  <c r="W17" i="19"/>
  <c r="W15" i="19"/>
  <c r="W13" i="19"/>
  <c r="W11" i="19"/>
  <c r="AA21" i="19"/>
  <c r="AA19" i="19"/>
  <c r="AA17" i="19"/>
  <c r="AA15" i="19"/>
  <c r="AA13" i="19"/>
  <c r="AA11" i="19"/>
  <c r="AE21" i="19"/>
  <c r="AE19" i="19"/>
  <c r="AE17" i="19"/>
  <c r="AE15" i="19"/>
  <c r="AE13" i="19"/>
  <c r="AE11" i="19"/>
  <c r="AI21" i="19"/>
  <c r="AI19" i="19"/>
  <c r="AI17" i="19"/>
  <c r="AI15" i="19"/>
  <c r="AI13" i="19"/>
  <c r="AI11" i="19"/>
  <c r="AM21" i="19"/>
  <c r="AM19" i="19"/>
  <c r="AM17" i="19"/>
  <c r="AM15" i="19"/>
  <c r="AM13" i="19"/>
  <c r="AM11" i="19"/>
  <c r="AQ21" i="19"/>
  <c r="AQ19" i="19"/>
  <c r="AQ17" i="19"/>
  <c r="AQ15" i="19"/>
  <c r="AQ13" i="19"/>
  <c r="AQ11" i="19"/>
  <c r="AU21" i="19"/>
  <c r="AU19" i="19"/>
  <c r="AU17" i="19"/>
  <c r="AU15" i="19"/>
  <c r="AU13" i="19"/>
  <c r="AU11" i="19"/>
  <c r="AQ8" i="29"/>
  <c r="P7" i="8"/>
  <c r="AY7" i="8" s="1"/>
  <c r="AQ10" i="29"/>
  <c r="BC10" i="29" s="1"/>
  <c r="P9" i="8"/>
  <c r="AY9" i="8" s="1"/>
  <c r="AQ12" i="29"/>
  <c r="BC12" i="29" s="1"/>
  <c r="P11" i="8"/>
  <c r="AY11" i="8" s="1"/>
  <c r="AQ14" i="29"/>
  <c r="BC14" i="29" s="1"/>
  <c r="P13" i="8"/>
  <c r="AY13" i="8" s="1"/>
  <c r="AQ16" i="29"/>
  <c r="BC16" i="29" s="1"/>
  <c r="P15" i="8"/>
  <c r="AY15" i="8" s="1"/>
  <c r="AQ18" i="29"/>
  <c r="BC18" i="29" s="1"/>
  <c r="P17" i="8"/>
  <c r="AY17" i="8" s="1"/>
  <c r="AQ9" i="29"/>
  <c r="BC9" i="29" s="1"/>
  <c r="P8" i="8"/>
  <c r="AY8" i="8" s="1"/>
  <c r="AQ11" i="29"/>
  <c r="BC11" i="29" s="1"/>
  <c r="P10" i="8"/>
  <c r="AY10" i="8" s="1"/>
  <c r="AQ13" i="29"/>
  <c r="BC13" i="29" s="1"/>
  <c r="P12" i="8"/>
  <c r="AY12" i="8" s="1"/>
  <c r="AQ15" i="29"/>
  <c r="BC15" i="29" s="1"/>
  <c r="P14" i="8"/>
  <c r="AY14" i="8" s="1"/>
  <c r="AQ17" i="29"/>
  <c r="BC17" i="29" s="1"/>
  <c r="P16" i="8"/>
  <c r="AY16" i="8" s="1"/>
  <c r="AQ19" i="29"/>
  <c r="BC19" i="29" s="1"/>
  <c r="P18" i="8"/>
  <c r="AY18" i="8" s="1"/>
  <c r="F8" i="8"/>
  <c r="AO8" i="8" s="1"/>
  <c r="R11" i="29"/>
  <c r="AD11" i="29" s="1"/>
  <c r="F10" i="8"/>
  <c r="AO10" i="8" s="1"/>
  <c r="R13" i="29"/>
  <c r="AD13" i="29" s="1"/>
  <c r="F14" i="8"/>
  <c r="AO14" i="8" s="1"/>
  <c r="R17" i="29"/>
  <c r="AD17" i="29" s="1"/>
  <c r="F16" i="8"/>
  <c r="AO16" i="8" s="1"/>
  <c r="D22" i="19"/>
  <c r="AW22" i="18"/>
  <c r="AS22" i="18"/>
  <c r="AK22" i="18"/>
  <c r="AC22" i="18"/>
  <c r="AP8" i="29"/>
  <c r="O7" i="8"/>
  <c r="AX7" i="8" s="1"/>
  <c r="AP18" i="29"/>
  <c r="BB18" i="29" s="1"/>
  <c r="O17" i="8"/>
  <c r="AX17" i="8" s="1"/>
  <c r="AP16" i="29"/>
  <c r="BB16" i="29" s="1"/>
  <c r="O15" i="8"/>
  <c r="AX15" i="8" s="1"/>
  <c r="AP14" i="29"/>
  <c r="BB14" i="29" s="1"/>
  <c r="O13" i="8"/>
  <c r="AX13" i="8" s="1"/>
  <c r="AP12" i="29"/>
  <c r="BB12" i="29" s="1"/>
  <c r="O11" i="8"/>
  <c r="AX11" i="8" s="1"/>
  <c r="AP10" i="29"/>
  <c r="BB10" i="29" s="1"/>
  <c r="O9" i="8"/>
  <c r="AX9" i="8" s="1"/>
  <c r="AP19" i="29"/>
  <c r="BB19" i="29" s="1"/>
  <c r="O18" i="8"/>
  <c r="AX18" i="8" s="1"/>
  <c r="AP17" i="29"/>
  <c r="BB17" i="29" s="1"/>
  <c r="O16" i="8"/>
  <c r="AX16" i="8" s="1"/>
  <c r="AP15" i="29"/>
  <c r="BB15" i="29" s="1"/>
  <c r="O14" i="8"/>
  <c r="AX14" i="8" s="1"/>
  <c r="AP13" i="29"/>
  <c r="BB13" i="29" s="1"/>
  <c r="O12" i="8"/>
  <c r="AX12" i="8" s="1"/>
  <c r="AP11" i="29"/>
  <c r="BB11" i="29" s="1"/>
  <c r="O10" i="8"/>
  <c r="AX10" i="8" s="1"/>
  <c r="AP9" i="29"/>
  <c r="BB9" i="29" s="1"/>
  <c r="O8" i="8"/>
  <c r="AX8" i="8" s="1"/>
  <c r="Q8" i="29"/>
  <c r="E7" i="8"/>
  <c r="AN7" i="8" s="1"/>
  <c r="Q18" i="29"/>
  <c r="AC18" i="29" s="1"/>
  <c r="E17" i="8"/>
  <c r="AN17" i="8" s="1"/>
  <c r="Q16" i="29"/>
  <c r="AC16" i="29" s="1"/>
  <c r="E15" i="8"/>
  <c r="AN15" i="8" s="1"/>
  <c r="Q14" i="29"/>
  <c r="AC14" i="29" s="1"/>
  <c r="E13" i="8"/>
  <c r="AN13" i="8" s="1"/>
  <c r="Q12" i="29"/>
  <c r="AC12" i="29" s="1"/>
  <c r="E11" i="8"/>
  <c r="AN11" i="8" s="1"/>
  <c r="Q10" i="29"/>
  <c r="AC10" i="29" s="1"/>
  <c r="E9" i="8"/>
  <c r="AN9" i="8" s="1"/>
  <c r="Q19" i="29"/>
  <c r="AC19" i="29" s="1"/>
  <c r="E18" i="8"/>
  <c r="AN18" i="8" s="1"/>
  <c r="Q17" i="29"/>
  <c r="AC17" i="29" s="1"/>
  <c r="E16" i="8"/>
  <c r="AN16" i="8" s="1"/>
  <c r="Q15" i="29"/>
  <c r="AC15" i="29" s="1"/>
  <c r="E14" i="8"/>
  <c r="AN14" i="8" s="1"/>
  <c r="Q13" i="29"/>
  <c r="AC13" i="29" s="1"/>
  <c r="E12" i="8"/>
  <c r="AN12" i="8" s="1"/>
  <c r="Q11" i="29"/>
  <c r="AC11" i="29" s="1"/>
  <c r="E10" i="8"/>
  <c r="AN10" i="8" s="1"/>
  <c r="Q9" i="29"/>
  <c r="AC9" i="29" s="1"/>
  <c r="E8" i="8"/>
  <c r="AN8" i="8" s="1"/>
  <c r="P8" i="29"/>
  <c r="D7" i="8"/>
  <c r="AM7" i="8" s="1"/>
  <c r="P11" i="29"/>
  <c r="D10" i="8"/>
  <c r="AM10" i="8" s="1"/>
  <c r="P10" i="29"/>
  <c r="D9" i="8"/>
  <c r="AM9" i="8" s="1"/>
  <c r="P19" i="29"/>
  <c r="D18" i="8"/>
  <c r="AM18" i="8" s="1"/>
  <c r="P18" i="29"/>
  <c r="D17" i="8"/>
  <c r="AM17" i="8" s="1"/>
  <c r="P17" i="29"/>
  <c r="D16" i="8"/>
  <c r="AM16" i="8" s="1"/>
  <c r="P16" i="29"/>
  <c r="D15" i="8"/>
  <c r="AM15" i="8" s="1"/>
  <c r="P15" i="29"/>
  <c r="D14" i="8"/>
  <c r="AM14" i="8" s="1"/>
  <c r="P14" i="29"/>
  <c r="D13" i="8"/>
  <c r="AM13" i="8" s="1"/>
  <c r="I15" i="17"/>
  <c r="AO13" i="29"/>
  <c r="N12" i="8"/>
  <c r="AW12" i="8" s="1"/>
  <c r="P13" i="29"/>
  <c r="D12" i="8"/>
  <c r="AM12" i="8" s="1"/>
  <c r="H21" i="17"/>
  <c r="H19" i="17"/>
  <c r="I19" i="17" s="1"/>
  <c r="H17" i="17"/>
  <c r="AO12" i="29"/>
  <c r="N11" i="8"/>
  <c r="AW11" i="8" s="1"/>
  <c r="P12" i="29"/>
  <c r="D11" i="8"/>
  <c r="AM11" i="8" s="1"/>
  <c r="I12" i="17"/>
  <c r="AO10" i="29"/>
  <c r="N9" i="8"/>
  <c r="AW9" i="8" s="1"/>
  <c r="P9" i="29"/>
  <c r="D8" i="8"/>
  <c r="AM8" i="8" s="1"/>
  <c r="BJ20" i="29"/>
  <c r="Y11" i="13"/>
  <c r="J14" i="17" s="1"/>
  <c r="F54" i="19"/>
  <c r="H54" i="19" s="1"/>
  <c r="M54" i="19"/>
  <c r="Q54" i="19"/>
  <c r="U54" i="19"/>
  <c r="Y54" i="19"/>
  <c r="AC54" i="19"/>
  <c r="AG54" i="19"/>
  <c r="AK54" i="19"/>
  <c r="AO54" i="19"/>
  <c r="AS54" i="19"/>
  <c r="AW54" i="19"/>
  <c r="E54" i="19"/>
  <c r="AW22" i="19"/>
  <c r="AS22" i="19"/>
  <c r="AO22" i="19"/>
  <c r="AK22" i="19"/>
  <c r="AG22" i="19"/>
  <c r="AC22" i="19"/>
  <c r="Y22" i="19"/>
  <c r="U22" i="19"/>
  <c r="F22" i="19"/>
  <c r="Q22" i="19"/>
  <c r="H11" i="19"/>
  <c r="H13" i="19"/>
  <c r="H15" i="19"/>
  <c r="H17" i="19"/>
  <c r="H19" i="19"/>
  <c r="H21" i="19"/>
  <c r="M22" i="19"/>
  <c r="E20" i="19"/>
  <c r="E18" i="19"/>
  <c r="E16" i="19"/>
  <c r="E14" i="19"/>
  <c r="E12" i="19"/>
  <c r="E10" i="19"/>
  <c r="G11" i="19"/>
  <c r="G12" i="19"/>
  <c r="G13" i="19"/>
  <c r="G14" i="19"/>
  <c r="G15" i="19"/>
  <c r="G16" i="19"/>
  <c r="G17" i="19"/>
  <c r="G18" i="19"/>
  <c r="G19" i="19"/>
  <c r="G20" i="19"/>
  <c r="G21" i="19"/>
  <c r="G10" i="19"/>
  <c r="G22" i="19"/>
  <c r="G54" i="19"/>
  <c r="Q22" i="18"/>
  <c r="H19" i="18"/>
  <c r="H17" i="18"/>
  <c r="H15" i="18"/>
  <c r="H13" i="18"/>
  <c r="H11" i="18"/>
  <c r="G10" i="18"/>
  <c r="H20" i="18"/>
  <c r="H18" i="18"/>
  <c r="H16" i="18"/>
  <c r="H14" i="18"/>
  <c r="H12" i="18"/>
  <c r="Y22" i="18"/>
  <c r="H21" i="18"/>
  <c r="U22" i="18"/>
  <c r="H10" i="18"/>
  <c r="G21" i="18"/>
  <c r="G20" i="18"/>
  <c r="G19" i="18"/>
  <c r="G18" i="18"/>
  <c r="G17" i="18"/>
  <c r="G16" i="18"/>
  <c r="G15" i="18"/>
  <c r="G14" i="18"/>
  <c r="G13" i="18"/>
  <c r="G12" i="18"/>
  <c r="G11" i="18"/>
  <c r="AG54" i="18"/>
  <c r="AW54" i="18"/>
  <c r="AS54" i="18"/>
  <c r="AO54" i="18"/>
  <c r="AK54" i="18"/>
  <c r="AC54" i="18"/>
  <c r="Y54" i="18"/>
  <c r="U54" i="18"/>
  <c r="Q54" i="18"/>
  <c r="E42" i="18"/>
  <c r="G42" i="18"/>
  <c r="E43" i="18"/>
  <c r="H43" i="18" s="1"/>
  <c r="G43" i="18"/>
  <c r="E44" i="18"/>
  <c r="H44" i="18" s="1"/>
  <c r="G44" i="18"/>
  <c r="E45" i="18"/>
  <c r="H45" i="18" s="1"/>
  <c r="G45" i="18"/>
  <c r="E46" i="18"/>
  <c r="H46" i="18" s="1"/>
  <c r="G46" i="18"/>
  <c r="E47" i="18"/>
  <c r="H47" i="18" s="1"/>
  <c r="G47" i="18"/>
  <c r="E48" i="18"/>
  <c r="H48" i="18" s="1"/>
  <c r="G48" i="18"/>
  <c r="E49" i="18"/>
  <c r="H49" i="18" s="1"/>
  <c r="G49" i="18"/>
  <c r="E50" i="18"/>
  <c r="H50" i="18" s="1"/>
  <c r="G50" i="18"/>
  <c r="E51" i="18"/>
  <c r="H51" i="18" s="1"/>
  <c r="G51" i="18"/>
  <c r="E52" i="18"/>
  <c r="H52" i="18" s="1"/>
  <c r="G52" i="18"/>
  <c r="E53" i="18"/>
  <c r="H53" i="18" s="1"/>
  <c r="G53" i="18"/>
  <c r="M54" i="18"/>
  <c r="M22" i="18"/>
  <c r="D22" i="18"/>
  <c r="H42" i="17"/>
  <c r="I42" i="17" s="1"/>
  <c r="H43" i="17"/>
  <c r="I43" i="17" s="1"/>
  <c r="H44" i="17"/>
  <c r="I44" i="17" s="1"/>
  <c r="H45" i="17"/>
  <c r="I45" i="17" s="1"/>
  <c r="H46" i="17"/>
  <c r="I46" i="17" s="1"/>
  <c r="H47" i="17"/>
  <c r="I47" i="17" s="1"/>
  <c r="H48" i="17"/>
  <c r="I48" i="17" s="1"/>
  <c r="H49" i="17"/>
  <c r="I49" i="17" s="1"/>
  <c r="H50" i="17"/>
  <c r="I50" i="17" s="1"/>
  <c r="H51" i="17"/>
  <c r="I51" i="17" s="1"/>
  <c r="H52" i="17"/>
  <c r="I52" i="17" s="1"/>
  <c r="H20" i="17"/>
  <c r="H18" i="17"/>
  <c r="H16" i="17"/>
  <c r="I14" i="17"/>
  <c r="I21" i="17"/>
  <c r="I17" i="17"/>
  <c r="H10" i="17"/>
  <c r="H13" i="17"/>
  <c r="H11" i="17"/>
  <c r="G22" i="17"/>
  <c r="G54" i="17"/>
  <c r="X11" i="13"/>
  <c r="W12" i="13"/>
  <c r="Z12" i="13" s="1"/>
  <c r="AC11" i="13"/>
  <c r="Z11" i="13"/>
  <c r="AB11" i="13"/>
  <c r="AD11" i="13"/>
  <c r="X12" i="13"/>
  <c r="W13" i="13"/>
  <c r="AD12" i="13"/>
  <c r="AE11" i="13"/>
  <c r="AA11" i="13"/>
  <c r="Z11" i="1"/>
  <c r="Z12" i="1" s="1"/>
  <c r="Z13" i="1" s="1"/>
  <c r="Z14" i="1" s="1"/>
  <c r="Z15" i="1" s="1"/>
  <c r="Z16" i="1" s="1"/>
  <c r="Z17" i="1" s="1"/>
  <c r="Z18" i="1" s="1"/>
  <c r="Z19" i="1" s="1"/>
  <c r="Z20" i="1" s="1"/>
  <c r="Z21" i="1" s="1"/>
  <c r="Q19" i="8"/>
  <c r="AZ19" i="8" s="1"/>
  <c r="T19" i="8"/>
  <c r="BC19" i="8" s="1"/>
  <c r="K19" i="8"/>
  <c r="AT19" i="8" s="1"/>
  <c r="E19" i="8"/>
  <c r="AN19" i="8" s="1"/>
  <c r="B19" i="8"/>
  <c r="AK19" i="8" s="1"/>
  <c r="B8" i="8"/>
  <c r="AK8" i="8" s="1"/>
  <c r="AU8" i="8" s="1"/>
  <c r="BE8" i="8" s="1"/>
  <c r="B9" i="8"/>
  <c r="AK9" i="8" s="1"/>
  <c r="AU9" i="8" s="1"/>
  <c r="BE9" i="8" s="1"/>
  <c r="B10" i="8"/>
  <c r="AK10" i="8" s="1"/>
  <c r="AU10" i="8" s="1"/>
  <c r="BE10" i="8" s="1"/>
  <c r="B11" i="8"/>
  <c r="AK11" i="8" s="1"/>
  <c r="AU11" i="8" s="1"/>
  <c r="BE11" i="8" s="1"/>
  <c r="B12" i="8"/>
  <c r="AK12" i="8" s="1"/>
  <c r="AU12" i="8" s="1"/>
  <c r="BE12" i="8" s="1"/>
  <c r="B13" i="8"/>
  <c r="AK13" i="8" s="1"/>
  <c r="AU13" i="8" s="1"/>
  <c r="BE13" i="8" s="1"/>
  <c r="B14" i="8"/>
  <c r="AK14" i="8" s="1"/>
  <c r="AU14" i="8" s="1"/>
  <c r="BE14" i="8" s="1"/>
  <c r="B15" i="8"/>
  <c r="AK15" i="8" s="1"/>
  <c r="AU15" i="8" s="1"/>
  <c r="BE15" i="8" s="1"/>
  <c r="B16" i="8"/>
  <c r="AK16" i="8" s="1"/>
  <c r="AU16" i="8" s="1"/>
  <c r="BE16" i="8" s="1"/>
  <c r="B17" i="8"/>
  <c r="AK17" i="8" s="1"/>
  <c r="AU17" i="8" s="1"/>
  <c r="BE17" i="8" s="1"/>
  <c r="B18" i="8"/>
  <c r="AK18" i="8" s="1"/>
  <c r="AU18" i="8" s="1"/>
  <c r="BE18" i="8" s="1"/>
  <c r="B7" i="8"/>
  <c r="CA11" i="1"/>
  <c r="CA12" i="1"/>
  <c r="CA13" i="1"/>
  <c r="CA14" i="1"/>
  <c r="CA15" i="1"/>
  <c r="CA16" i="1"/>
  <c r="CA17" i="1"/>
  <c r="CA18" i="1"/>
  <c r="CA19" i="1"/>
  <c r="CA20" i="1"/>
  <c r="CA21" i="1"/>
  <c r="CA10" i="1"/>
  <c r="Z39" i="1"/>
  <c r="U39" i="1"/>
  <c r="P39" i="1"/>
  <c r="K39" i="1"/>
  <c r="C43" i="1"/>
  <c r="C44" i="1"/>
  <c r="C45" i="1"/>
  <c r="C46" i="1"/>
  <c r="C47" i="1"/>
  <c r="C48" i="1"/>
  <c r="C49" i="1"/>
  <c r="C50" i="1"/>
  <c r="C51" i="1"/>
  <c r="C52" i="1"/>
  <c r="C53" i="1"/>
  <c r="C42" i="1"/>
  <c r="E22" i="1"/>
  <c r="K22" i="1"/>
  <c r="P22" i="1"/>
  <c r="CP22" i="1" s="1"/>
  <c r="U22" i="1"/>
  <c r="CQ22" i="1" s="1"/>
  <c r="AH22" i="1"/>
  <c r="AG22" i="1"/>
  <c r="AF22" i="1"/>
  <c r="AE22" i="1"/>
  <c r="AC22" i="1"/>
  <c r="AA22" i="1"/>
  <c r="C22" i="1"/>
  <c r="C11" i="1"/>
  <c r="C12" i="1"/>
  <c r="C13" i="1"/>
  <c r="C14" i="1"/>
  <c r="C15" i="1"/>
  <c r="C16" i="1"/>
  <c r="C17" i="1"/>
  <c r="C18" i="1"/>
  <c r="C19" i="1"/>
  <c r="C20" i="1"/>
  <c r="C21" i="1"/>
  <c r="C10" i="1"/>
  <c r="AH22" i="13"/>
  <c r="AH23" i="13" s="1"/>
  <c r="AH24" i="13" s="1"/>
  <c r="AH25" i="13" s="1"/>
  <c r="AH26" i="13" s="1"/>
  <c r="AH27" i="13" s="1"/>
  <c r="CI8" i="1"/>
  <c r="CJ8" i="1"/>
  <c r="CK8" i="1"/>
  <c r="CL8" i="1"/>
  <c r="CM8" i="1"/>
  <c r="CN8" i="1"/>
  <c r="CV9" i="1"/>
  <c r="CW9" i="1" s="1"/>
  <c r="CX9" i="1" s="1"/>
  <c r="CY9" i="1" s="1"/>
  <c r="CZ9" i="1" s="1"/>
  <c r="DA9" i="1" s="1"/>
  <c r="DB9" i="1" s="1"/>
  <c r="DC9" i="1" s="1"/>
  <c r="DD9" i="1" s="1"/>
  <c r="DE9" i="1" s="1"/>
  <c r="DF9" i="1" s="1"/>
  <c r="DG9" i="1" s="1"/>
  <c r="DH9" i="1" s="1"/>
  <c r="DI9" i="1" s="1"/>
  <c r="DJ9" i="1" s="1"/>
  <c r="DK9" i="1" s="1"/>
  <c r="DL9" i="1" s="1"/>
  <c r="DM9" i="1" s="1"/>
  <c r="DN9" i="1" s="1"/>
  <c r="DO9" i="1" s="1"/>
  <c r="DP9" i="1" s="1"/>
  <c r="DQ9" i="1" s="1"/>
  <c r="DR9" i="1" s="1"/>
  <c r="DS9" i="1" s="1"/>
  <c r="A10" i="1"/>
  <c r="D10" i="1"/>
  <c r="L10" i="1"/>
  <c r="N10" i="1"/>
  <c r="Q10" i="1"/>
  <c r="S10" i="1"/>
  <c r="V10" i="1"/>
  <c r="X10" i="1"/>
  <c r="Y10" i="1" s="1"/>
  <c r="AI10" i="1"/>
  <c r="CU10" i="1"/>
  <c r="A11" i="1"/>
  <c r="D11" i="1"/>
  <c r="L11" i="1"/>
  <c r="N11" i="1"/>
  <c r="Q11" i="1"/>
  <c r="S11" i="1"/>
  <c r="V11" i="1"/>
  <c r="X11" i="1"/>
  <c r="Y11" i="1" s="1"/>
  <c r="AI11" i="1"/>
  <c r="CU11" i="1"/>
  <c r="A12" i="1"/>
  <c r="D12" i="1"/>
  <c r="L12" i="1"/>
  <c r="N12" i="1"/>
  <c r="Q12" i="1"/>
  <c r="S12" i="1"/>
  <c r="V12" i="1"/>
  <c r="X12" i="1"/>
  <c r="Y12" i="1" s="1"/>
  <c r="AI12" i="1"/>
  <c r="A13" i="1"/>
  <c r="D13" i="1"/>
  <c r="L13" i="1"/>
  <c r="N13" i="1"/>
  <c r="Q13" i="1"/>
  <c r="S13" i="1"/>
  <c r="V13" i="1"/>
  <c r="X13" i="1"/>
  <c r="Y13" i="1" s="1"/>
  <c r="AI13" i="1"/>
  <c r="A14" i="1"/>
  <c r="D14" i="1"/>
  <c r="L14" i="1"/>
  <c r="N14" i="1"/>
  <c r="Q14" i="1"/>
  <c r="S14" i="1"/>
  <c r="V14" i="1"/>
  <c r="X14" i="1"/>
  <c r="Y14" i="1" s="1"/>
  <c r="AI14" i="1"/>
  <c r="A15" i="1"/>
  <c r="D15" i="1"/>
  <c r="L15" i="1"/>
  <c r="N15" i="1"/>
  <c r="Q15" i="1"/>
  <c r="S15" i="1"/>
  <c r="V15" i="1"/>
  <c r="X15" i="1"/>
  <c r="Y15" i="1" s="1"/>
  <c r="AI15" i="1"/>
  <c r="A16" i="1"/>
  <c r="D16" i="1"/>
  <c r="L16" i="1"/>
  <c r="N16" i="1"/>
  <c r="Q16" i="1"/>
  <c r="S16" i="1"/>
  <c r="V16" i="1"/>
  <c r="X16" i="1"/>
  <c r="Y16" i="1" s="1"/>
  <c r="AI16" i="1"/>
  <c r="A17" i="1"/>
  <c r="D17" i="1"/>
  <c r="L17" i="1"/>
  <c r="N17" i="1"/>
  <c r="Q17" i="1"/>
  <c r="S17" i="1"/>
  <c r="V17" i="1"/>
  <c r="X17" i="1"/>
  <c r="Y17" i="1" s="1"/>
  <c r="AI17" i="1"/>
  <c r="A18" i="1"/>
  <c r="D18" i="1"/>
  <c r="L18" i="1"/>
  <c r="N18" i="1"/>
  <c r="Q18" i="1"/>
  <c r="S18" i="1"/>
  <c r="V18" i="1"/>
  <c r="X18" i="1"/>
  <c r="Y18" i="1" s="1"/>
  <c r="AI18" i="1"/>
  <c r="A19" i="1"/>
  <c r="D19" i="1"/>
  <c r="L19" i="1"/>
  <c r="N19" i="1"/>
  <c r="Q19" i="1"/>
  <c r="S19" i="1"/>
  <c r="V19" i="1"/>
  <c r="X19" i="1"/>
  <c r="Y19" i="1" s="1"/>
  <c r="AI19" i="1"/>
  <c r="A20" i="1"/>
  <c r="D20" i="1"/>
  <c r="L20" i="1"/>
  <c r="N20" i="1"/>
  <c r="Q20" i="1"/>
  <c r="S20" i="1"/>
  <c r="V20" i="1"/>
  <c r="X20" i="1"/>
  <c r="Y20" i="1" s="1"/>
  <c r="AI20" i="1"/>
  <c r="A21" i="1"/>
  <c r="D21" i="1"/>
  <c r="L21" i="1"/>
  <c r="N21" i="1"/>
  <c r="Q21" i="1"/>
  <c r="S21" i="1"/>
  <c r="V21" i="1"/>
  <c r="X21" i="1"/>
  <c r="Y21" i="1" s="1"/>
  <c r="AI21" i="1"/>
  <c r="A22" i="1"/>
  <c r="A42" i="1"/>
  <c r="D42" i="1"/>
  <c r="L42" i="1"/>
  <c r="N42" i="1"/>
  <c r="Q42" i="1"/>
  <c r="S42" i="1"/>
  <c r="V42" i="1"/>
  <c r="X42" i="1"/>
  <c r="T42" i="1" s="1"/>
  <c r="AI42" i="1"/>
  <c r="A43" i="1"/>
  <c r="D43" i="1"/>
  <c r="L43" i="1"/>
  <c r="N43" i="1"/>
  <c r="Q43" i="1"/>
  <c r="S43" i="1"/>
  <c r="V43" i="1"/>
  <c r="X43" i="1"/>
  <c r="AI43" i="1"/>
  <c r="A44" i="1"/>
  <c r="D44" i="1"/>
  <c r="L44" i="1"/>
  <c r="N44" i="1"/>
  <c r="Q44" i="1"/>
  <c r="S44" i="1"/>
  <c r="V44" i="1"/>
  <c r="X44" i="1"/>
  <c r="Y44" i="1" s="1"/>
  <c r="AI44" i="1"/>
  <c r="A45" i="1"/>
  <c r="D45" i="1"/>
  <c r="L45" i="1"/>
  <c r="N45" i="1"/>
  <c r="Q45" i="1"/>
  <c r="S45" i="1"/>
  <c r="V45" i="1"/>
  <c r="X45" i="1"/>
  <c r="AI45" i="1"/>
  <c r="A46" i="1"/>
  <c r="D46" i="1"/>
  <c r="L46" i="1"/>
  <c r="N46" i="1"/>
  <c r="Q46" i="1"/>
  <c r="S46" i="1"/>
  <c r="V46" i="1"/>
  <c r="X46" i="1"/>
  <c r="AI46" i="1"/>
  <c r="A47" i="1"/>
  <c r="D47" i="1"/>
  <c r="L47" i="1"/>
  <c r="N47" i="1"/>
  <c r="Q47" i="1"/>
  <c r="S47" i="1"/>
  <c r="V47" i="1"/>
  <c r="X47" i="1"/>
  <c r="T47" i="1" s="1"/>
  <c r="AI47" i="1"/>
  <c r="A48" i="1"/>
  <c r="D48" i="1"/>
  <c r="J48" i="1" s="1"/>
  <c r="L48" i="1"/>
  <c r="N48" i="1"/>
  <c r="Q48" i="1"/>
  <c r="S48" i="1"/>
  <c r="V48" i="1"/>
  <c r="X48" i="1"/>
  <c r="AI48" i="1"/>
  <c r="A49" i="1"/>
  <c r="D49" i="1"/>
  <c r="L49" i="1"/>
  <c r="N49" i="1"/>
  <c r="Q49" i="1"/>
  <c r="S49" i="1"/>
  <c r="V49" i="1"/>
  <c r="X49" i="1"/>
  <c r="T49" i="1" s="1"/>
  <c r="AI49" i="1"/>
  <c r="A50" i="1"/>
  <c r="D50" i="1"/>
  <c r="L50" i="1"/>
  <c r="N50" i="1"/>
  <c r="Q50" i="1"/>
  <c r="S50" i="1"/>
  <c r="V50" i="1"/>
  <c r="X50" i="1"/>
  <c r="Y50" i="1" s="1"/>
  <c r="AI50" i="1"/>
  <c r="A51" i="1"/>
  <c r="D51" i="1"/>
  <c r="L51" i="1"/>
  <c r="N51" i="1"/>
  <c r="Q51" i="1"/>
  <c r="S51" i="1"/>
  <c r="V51" i="1"/>
  <c r="X51" i="1"/>
  <c r="AI51" i="1"/>
  <c r="G51" i="1" s="1"/>
  <c r="A52" i="1"/>
  <c r="D52" i="1"/>
  <c r="L52" i="1"/>
  <c r="N52" i="1"/>
  <c r="Q52" i="1"/>
  <c r="S52" i="1"/>
  <c r="V52" i="1"/>
  <c r="X52" i="1"/>
  <c r="Y52" i="1" s="1"/>
  <c r="AI52" i="1"/>
  <c r="A53" i="1"/>
  <c r="D53" i="1"/>
  <c r="L53" i="1"/>
  <c r="N53" i="1"/>
  <c r="Q53" i="1"/>
  <c r="S53" i="1"/>
  <c r="V53" i="1"/>
  <c r="X53" i="1"/>
  <c r="AI53" i="1"/>
  <c r="G53" i="1" s="1"/>
  <c r="A54" i="1"/>
  <c r="E54" i="1"/>
  <c r="K54" i="1"/>
  <c r="P54" i="1"/>
  <c r="U54" i="1"/>
  <c r="X54" i="1"/>
  <c r="AA54" i="1"/>
  <c r="AC54" i="1"/>
  <c r="AE54" i="1"/>
  <c r="AF54" i="1"/>
  <c r="AG54" i="1"/>
  <c r="AH54" i="1"/>
  <c r="AB12" i="13" l="1"/>
  <c r="Y12" i="13"/>
  <c r="J51" i="17"/>
  <c r="J10" i="17"/>
  <c r="J43" i="17"/>
  <c r="J18" i="17"/>
  <c r="J48" i="17"/>
  <c r="J50" i="1"/>
  <c r="J47" i="17"/>
  <c r="J52" i="17"/>
  <c r="J45" i="17"/>
  <c r="J50" i="17"/>
  <c r="J17" i="17"/>
  <c r="J15" i="17"/>
  <c r="X12" i="8" s="1"/>
  <c r="J53" i="17"/>
  <c r="J21" i="17"/>
  <c r="J11" i="17"/>
  <c r="J49" i="17"/>
  <c r="J13" i="17"/>
  <c r="X10" i="8" s="1"/>
  <c r="J16" i="17"/>
  <c r="J19" i="17"/>
  <c r="J20" i="17"/>
  <c r="X17" i="8" s="1"/>
  <c r="J46" i="17"/>
  <c r="J44" i="17"/>
  <c r="J42" i="17"/>
  <c r="J52" i="1"/>
  <c r="Y46" i="1"/>
  <c r="J44" i="1"/>
  <c r="P19" i="8"/>
  <c r="AY19" i="8" s="1"/>
  <c r="F18" i="8"/>
  <c r="AO18" i="8" s="1"/>
  <c r="AE54" i="23"/>
  <c r="AE22" i="25"/>
  <c r="O54" i="25"/>
  <c r="H22" i="17"/>
  <c r="I22" i="17" s="1"/>
  <c r="N54" i="1"/>
  <c r="Y53" i="1"/>
  <c r="T45" i="1"/>
  <c r="J43" i="1"/>
  <c r="O19" i="8"/>
  <c r="AX19" i="8" s="1"/>
  <c r="AI54" i="23"/>
  <c r="AI22" i="25"/>
  <c r="S54" i="1"/>
  <c r="Y51" i="1"/>
  <c r="T43" i="1"/>
  <c r="D19" i="8"/>
  <c r="AM19" i="8" s="1"/>
  <c r="I43" i="18"/>
  <c r="K54" i="23"/>
  <c r="AQ54" i="23"/>
  <c r="K22" i="25"/>
  <c r="AQ22" i="25"/>
  <c r="O22" i="26"/>
  <c r="I17" i="23"/>
  <c r="AB14" i="8" s="1"/>
  <c r="BK14" i="8" s="1"/>
  <c r="O22" i="25"/>
  <c r="AU22" i="25"/>
  <c r="S22" i="26"/>
  <c r="AU54" i="23"/>
  <c r="S22" i="25"/>
  <c r="S54" i="26"/>
  <c r="O54" i="23"/>
  <c r="Y48" i="1"/>
  <c r="J46" i="1"/>
  <c r="AM22" i="23"/>
  <c r="W54" i="23"/>
  <c r="W22" i="25"/>
  <c r="AE22" i="23"/>
  <c r="AA54" i="23"/>
  <c r="AA22" i="25"/>
  <c r="AK7" i="8"/>
  <c r="AU7" i="8" s="1"/>
  <c r="BE7" i="8" s="1"/>
  <c r="O54" i="26"/>
  <c r="O22" i="23"/>
  <c r="W22" i="23"/>
  <c r="W54" i="22"/>
  <c r="AM54" i="22"/>
  <c r="AC12" i="13"/>
  <c r="J12" i="17"/>
  <c r="X9" i="8" s="1"/>
  <c r="AA12" i="13"/>
  <c r="AE12" i="13"/>
  <c r="H19" i="22"/>
  <c r="G16" i="8"/>
  <c r="AP16" i="8" s="1"/>
  <c r="S17" i="29"/>
  <c r="AE17" i="29" s="1"/>
  <c r="H11" i="22"/>
  <c r="G8" i="8"/>
  <c r="AP8" i="8" s="1"/>
  <c r="S9" i="29"/>
  <c r="AE9" i="29" s="1"/>
  <c r="V19" i="29"/>
  <c r="AH19" i="29" s="1"/>
  <c r="J18" i="8"/>
  <c r="AS18" i="8" s="1"/>
  <c r="H21" i="26"/>
  <c r="V18" i="29"/>
  <c r="AH18" i="29" s="1"/>
  <c r="J17" i="8"/>
  <c r="AS17" i="8" s="1"/>
  <c r="H20" i="26"/>
  <c r="V12" i="29"/>
  <c r="AH12" i="29" s="1"/>
  <c r="J11" i="8"/>
  <c r="AS11" i="8" s="1"/>
  <c r="H14" i="26"/>
  <c r="V9" i="29"/>
  <c r="AH9" i="29" s="1"/>
  <c r="H11" i="26"/>
  <c r="J8" i="8"/>
  <c r="AS8" i="8" s="1"/>
  <c r="T14" i="29"/>
  <c r="AF14" i="29" s="1"/>
  <c r="H16" i="23"/>
  <c r="H13" i="8"/>
  <c r="AQ13" i="8" s="1"/>
  <c r="T10" i="29"/>
  <c r="AF10" i="29" s="1"/>
  <c r="H12" i="23"/>
  <c r="H9" i="8"/>
  <c r="AQ9" i="8" s="1"/>
  <c r="S10" i="29"/>
  <c r="AE10" i="29" s="1"/>
  <c r="H12" i="22"/>
  <c r="G9" i="8"/>
  <c r="E54" i="22"/>
  <c r="H54" i="22" s="1"/>
  <c r="H42" i="22"/>
  <c r="E54" i="23"/>
  <c r="H54" i="23" s="1"/>
  <c r="H42" i="23"/>
  <c r="V8" i="29"/>
  <c r="E22" i="26"/>
  <c r="J7" i="8"/>
  <c r="AS7" i="8" s="1"/>
  <c r="H10" i="26"/>
  <c r="S15" i="29"/>
  <c r="AE15" i="29" s="1"/>
  <c r="H17" i="22"/>
  <c r="G14" i="8"/>
  <c r="AP14" i="8" s="1"/>
  <c r="H19" i="23"/>
  <c r="T17" i="29"/>
  <c r="AF17" i="29" s="1"/>
  <c r="H16" i="8"/>
  <c r="AQ16" i="8" s="1"/>
  <c r="H15" i="23"/>
  <c r="T13" i="29"/>
  <c r="AF13" i="29" s="1"/>
  <c r="H12" i="8"/>
  <c r="AQ12" i="8" s="1"/>
  <c r="H11" i="23"/>
  <c r="T9" i="29"/>
  <c r="AF9" i="29" s="1"/>
  <c r="H8" i="8"/>
  <c r="AQ8" i="8" s="1"/>
  <c r="E54" i="26"/>
  <c r="H54" i="26" s="1"/>
  <c r="H42" i="26"/>
  <c r="V16" i="29"/>
  <c r="AH16" i="29" s="1"/>
  <c r="J15" i="8"/>
  <c r="AS15" i="8" s="1"/>
  <c r="H18" i="26"/>
  <c r="V17" i="29"/>
  <c r="AH17" i="29" s="1"/>
  <c r="J16" i="8"/>
  <c r="AS16" i="8" s="1"/>
  <c r="H19" i="26"/>
  <c r="V10" i="29"/>
  <c r="AH10" i="29" s="1"/>
  <c r="J9" i="8"/>
  <c r="AS9" i="8" s="1"/>
  <c r="H12" i="26"/>
  <c r="T18" i="29"/>
  <c r="AF18" i="29" s="1"/>
  <c r="H17" i="8"/>
  <c r="AQ17" i="8" s="1"/>
  <c r="H20" i="23"/>
  <c r="S14" i="29"/>
  <c r="AE14" i="29" s="1"/>
  <c r="H16" i="22"/>
  <c r="G13" i="8"/>
  <c r="AP13" i="8" s="1"/>
  <c r="H10" i="22"/>
  <c r="S8" i="29"/>
  <c r="G7" i="8"/>
  <c r="AP7" i="8" s="1"/>
  <c r="E22" i="22"/>
  <c r="H22" i="22" s="1"/>
  <c r="S12" i="29"/>
  <c r="AE12" i="29" s="1"/>
  <c r="G11" i="8"/>
  <c r="AP11" i="8" s="1"/>
  <c r="H14" i="22"/>
  <c r="T8" i="29"/>
  <c r="H7" i="8"/>
  <c r="H10" i="23"/>
  <c r="E22" i="23"/>
  <c r="T16" i="29"/>
  <c r="AF16" i="29" s="1"/>
  <c r="H15" i="8"/>
  <c r="AQ15" i="8" s="1"/>
  <c r="H18" i="23"/>
  <c r="U9" i="29"/>
  <c r="I8" i="8"/>
  <c r="AR8" i="8" s="1"/>
  <c r="H11" i="25"/>
  <c r="U11" i="29"/>
  <c r="I10" i="8"/>
  <c r="AR10" i="8" s="1"/>
  <c r="H13" i="25"/>
  <c r="U13" i="29"/>
  <c r="I12" i="8"/>
  <c r="AR12" i="8" s="1"/>
  <c r="H15" i="25"/>
  <c r="U15" i="29"/>
  <c r="I14" i="8"/>
  <c r="AR14" i="8" s="1"/>
  <c r="H17" i="25"/>
  <c r="U17" i="29"/>
  <c r="I16" i="8"/>
  <c r="AR16" i="8" s="1"/>
  <c r="H19" i="25"/>
  <c r="U19" i="29"/>
  <c r="I18" i="8"/>
  <c r="AR18" i="8" s="1"/>
  <c r="H21" i="25"/>
  <c r="K22" i="22"/>
  <c r="S22" i="22"/>
  <c r="AA22" i="22"/>
  <c r="AI22" i="22"/>
  <c r="AQ22" i="22"/>
  <c r="AU22" i="23"/>
  <c r="S54" i="22"/>
  <c r="AI54" i="22"/>
  <c r="AA54" i="25"/>
  <c r="AI54" i="25"/>
  <c r="AQ54" i="25"/>
  <c r="S54" i="25"/>
  <c r="W22" i="26"/>
  <c r="AE22" i="26"/>
  <c r="AM22" i="26"/>
  <c r="AU22" i="26"/>
  <c r="W54" i="26"/>
  <c r="AE54" i="26"/>
  <c r="AM54" i="26"/>
  <c r="AU54" i="26"/>
  <c r="AU54" i="19"/>
  <c r="AM54" i="19"/>
  <c r="AE54" i="19"/>
  <c r="W54" i="19"/>
  <c r="O54" i="19"/>
  <c r="H15" i="22"/>
  <c r="G12" i="8"/>
  <c r="AP12" i="8" s="1"/>
  <c r="S13" i="29"/>
  <c r="AE13" i="29" s="1"/>
  <c r="T19" i="29"/>
  <c r="AF19" i="29" s="1"/>
  <c r="H21" i="23"/>
  <c r="H18" i="8"/>
  <c r="AQ18" i="8" s="1"/>
  <c r="J14" i="8"/>
  <c r="AS14" i="8" s="1"/>
  <c r="V15" i="29"/>
  <c r="AH15" i="29" s="1"/>
  <c r="H17" i="26"/>
  <c r="V14" i="29"/>
  <c r="AH14" i="29" s="1"/>
  <c r="J13" i="8"/>
  <c r="AS13" i="8" s="1"/>
  <c r="H16" i="26"/>
  <c r="S19" i="29"/>
  <c r="AE19" i="29" s="1"/>
  <c r="G18" i="8"/>
  <c r="AP18" i="8" s="1"/>
  <c r="H21" i="22"/>
  <c r="S11" i="29"/>
  <c r="AE11" i="29" s="1"/>
  <c r="G10" i="8"/>
  <c r="AP10" i="8" s="1"/>
  <c r="H13" i="22"/>
  <c r="H17" i="23"/>
  <c r="T15" i="29"/>
  <c r="AF15" i="29" s="1"/>
  <c r="H14" i="8"/>
  <c r="AQ14" i="8" s="1"/>
  <c r="H13" i="23"/>
  <c r="T11" i="29"/>
  <c r="AF11" i="29" s="1"/>
  <c r="H10" i="8"/>
  <c r="AQ10" i="8" s="1"/>
  <c r="V13" i="29"/>
  <c r="AH13" i="29" s="1"/>
  <c r="J12" i="8"/>
  <c r="AS12" i="8" s="1"/>
  <c r="H15" i="26"/>
  <c r="V11" i="29"/>
  <c r="AH11" i="29" s="1"/>
  <c r="J10" i="8"/>
  <c r="AS10" i="8" s="1"/>
  <c r="H13" i="26"/>
  <c r="H42" i="25"/>
  <c r="E54" i="25"/>
  <c r="H54" i="25" s="1"/>
  <c r="S18" i="29"/>
  <c r="AE18" i="29" s="1"/>
  <c r="H20" i="22"/>
  <c r="G17" i="8"/>
  <c r="AP17" i="8" s="1"/>
  <c r="S16" i="29"/>
  <c r="AE16" i="29" s="1"/>
  <c r="G15" i="8"/>
  <c r="AP15" i="8" s="1"/>
  <c r="H18" i="22"/>
  <c r="T12" i="29"/>
  <c r="AF12" i="29" s="1"/>
  <c r="H11" i="8"/>
  <c r="AQ11" i="8" s="1"/>
  <c r="H14" i="23"/>
  <c r="E22" i="25"/>
  <c r="H10" i="25"/>
  <c r="U8" i="29"/>
  <c r="I7" i="8"/>
  <c r="U10" i="29"/>
  <c r="H12" i="25"/>
  <c r="I9" i="8"/>
  <c r="AR9" i="8" s="1"/>
  <c r="U12" i="29"/>
  <c r="I11" i="8"/>
  <c r="AR11" i="8" s="1"/>
  <c r="H14" i="25"/>
  <c r="U14" i="29"/>
  <c r="H16" i="25"/>
  <c r="I13" i="8"/>
  <c r="AR13" i="8" s="1"/>
  <c r="U16" i="29"/>
  <c r="I15" i="8"/>
  <c r="AR15" i="8" s="1"/>
  <c r="H18" i="25"/>
  <c r="U18" i="29"/>
  <c r="I17" i="8"/>
  <c r="AR17" i="8" s="1"/>
  <c r="H20" i="25"/>
  <c r="O22" i="22"/>
  <c r="W22" i="22"/>
  <c r="AE22" i="22"/>
  <c r="AM22" i="22"/>
  <c r="AU22" i="22"/>
  <c r="O54" i="22"/>
  <c r="AE54" i="22"/>
  <c r="AU54" i="22"/>
  <c r="K22" i="23"/>
  <c r="S22" i="23"/>
  <c r="AA22" i="23"/>
  <c r="AI22" i="23"/>
  <c r="AQ22" i="23"/>
  <c r="K54" i="22"/>
  <c r="AA54" i="22"/>
  <c r="AQ54" i="22"/>
  <c r="W54" i="25"/>
  <c r="AE54" i="25"/>
  <c r="AM54" i="25"/>
  <c r="AU54" i="25"/>
  <c r="AA22" i="26"/>
  <c r="AI22" i="26"/>
  <c r="AQ22" i="26"/>
  <c r="K54" i="26"/>
  <c r="AA54" i="26"/>
  <c r="AI54" i="26"/>
  <c r="AQ54" i="26"/>
  <c r="AQ54" i="19"/>
  <c r="AI54" i="19"/>
  <c r="AA54" i="19"/>
  <c r="S54" i="19"/>
  <c r="K54" i="19"/>
  <c r="AU22" i="19"/>
  <c r="AQ22" i="19"/>
  <c r="AM22" i="19"/>
  <c r="AI22" i="19"/>
  <c r="AE22" i="19"/>
  <c r="AA22" i="19"/>
  <c r="W22" i="19"/>
  <c r="S22" i="19"/>
  <c r="K22" i="19"/>
  <c r="E22" i="19"/>
  <c r="H22" i="19" s="1"/>
  <c r="BC8" i="29"/>
  <c r="AQ20" i="29"/>
  <c r="BC20" i="29" s="1"/>
  <c r="H12" i="19"/>
  <c r="R10" i="29"/>
  <c r="AD10" i="29" s="1"/>
  <c r="F9" i="8"/>
  <c r="AO9" i="8" s="1"/>
  <c r="H16" i="19"/>
  <c r="R14" i="29"/>
  <c r="AD14" i="29" s="1"/>
  <c r="F13" i="8"/>
  <c r="AO13" i="8" s="1"/>
  <c r="H20" i="19"/>
  <c r="R18" i="29"/>
  <c r="AD18" i="29" s="1"/>
  <c r="F17" i="8"/>
  <c r="AO17" i="8" s="1"/>
  <c r="R8" i="29"/>
  <c r="F7" i="8"/>
  <c r="H14" i="19"/>
  <c r="R12" i="29"/>
  <c r="AD12" i="29" s="1"/>
  <c r="F11" i="8"/>
  <c r="AO11" i="8" s="1"/>
  <c r="H18" i="19"/>
  <c r="R16" i="29"/>
  <c r="AD16" i="29" s="1"/>
  <c r="F15" i="8"/>
  <c r="AO15" i="8" s="1"/>
  <c r="AP20" i="29"/>
  <c r="BB20" i="29" s="1"/>
  <c r="BB8" i="29"/>
  <c r="AC8" i="29"/>
  <c r="Q20" i="29"/>
  <c r="AC20" i="29" s="1"/>
  <c r="I11" i="17"/>
  <c r="AO9" i="29"/>
  <c r="N8" i="8"/>
  <c r="AW8" i="8" s="1"/>
  <c r="I10" i="17"/>
  <c r="AO8" i="29"/>
  <c r="N7" i="8"/>
  <c r="I16" i="17"/>
  <c r="AO14" i="29"/>
  <c r="N13" i="8"/>
  <c r="AW13" i="8" s="1"/>
  <c r="I20" i="17"/>
  <c r="AO18" i="29"/>
  <c r="N17" i="8"/>
  <c r="AW17" i="8" s="1"/>
  <c r="AB12" i="29"/>
  <c r="X12" i="29"/>
  <c r="BA12" i="29"/>
  <c r="AW12" i="29"/>
  <c r="AO17" i="29"/>
  <c r="N16" i="8"/>
  <c r="AW16" i="8" s="1"/>
  <c r="AB14" i="29"/>
  <c r="X14" i="29"/>
  <c r="AB15" i="29"/>
  <c r="X15" i="29"/>
  <c r="AJ15" i="29" s="1"/>
  <c r="AB16" i="29"/>
  <c r="AB17" i="29"/>
  <c r="X17" i="29"/>
  <c r="AJ17" i="29" s="1"/>
  <c r="AB18" i="29"/>
  <c r="X18" i="29"/>
  <c r="AJ18" i="29" s="1"/>
  <c r="AB19" i="29"/>
  <c r="X19" i="29"/>
  <c r="AB10" i="29"/>
  <c r="X10" i="29"/>
  <c r="AB11" i="29"/>
  <c r="X11" i="29"/>
  <c r="AJ11" i="29" s="1"/>
  <c r="P20" i="29"/>
  <c r="AB20" i="29" s="1"/>
  <c r="AB8" i="29"/>
  <c r="X8" i="29"/>
  <c r="I13" i="17"/>
  <c r="AO11" i="29"/>
  <c r="N10" i="8"/>
  <c r="AW10" i="8" s="1"/>
  <c r="I18" i="17"/>
  <c r="AO16" i="29"/>
  <c r="N15" i="8"/>
  <c r="AW15" i="8" s="1"/>
  <c r="AB9" i="29"/>
  <c r="X9" i="29"/>
  <c r="BA10" i="29"/>
  <c r="AW10" i="29"/>
  <c r="AO15" i="29"/>
  <c r="N14" i="8"/>
  <c r="AW14" i="8" s="1"/>
  <c r="AO19" i="29"/>
  <c r="N18" i="8"/>
  <c r="AW18" i="8" s="1"/>
  <c r="AB13" i="29"/>
  <c r="AW13" i="29"/>
  <c r="BA13" i="29"/>
  <c r="O19" i="29"/>
  <c r="C18" i="8"/>
  <c r="O18" i="29"/>
  <c r="C17" i="8"/>
  <c r="O16" i="29"/>
  <c r="C15" i="8"/>
  <c r="O14" i="29"/>
  <c r="C13" i="8"/>
  <c r="O12" i="29"/>
  <c r="C11" i="8"/>
  <c r="O17" i="29"/>
  <c r="C16" i="8"/>
  <c r="O15" i="29"/>
  <c r="C14" i="8"/>
  <c r="O13" i="29"/>
  <c r="C12" i="8"/>
  <c r="O11" i="29"/>
  <c r="C10" i="8"/>
  <c r="O10" i="29"/>
  <c r="C9" i="8"/>
  <c r="O9" i="29"/>
  <c r="C8" i="8"/>
  <c r="O8" i="29"/>
  <c r="C20" i="29" s="1"/>
  <c r="C7" i="8"/>
  <c r="X15" i="8"/>
  <c r="X8" i="8"/>
  <c r="X16" i="8"/>
  <c r="BE19" i="8"/>
  <c r="AU19" i="8"/>
  <c r="X7" i="8"/>
  <c r="X14" i="8"/>
  <c r="X18" i="8"/>
  <c r="X13" i="8"/>
  <c r="X11" i="8"/>
  <c r="I13" i="26"/>
  <c r="I53" i="26"/>
  <c r="I48" i="25"/>
  <c r="I52" i="26"/>
  <c r="I48" i="26"/>
  <c r="I43" i="26"/>
  <c r="I47" i="25"/>
  <c r="I42" i="26"/>
  <c r="I18" i="26"/>
  <c r="I14" i="26"/>
  <c r="I44" i="26"/>
  <c r="I46" i="25"/>
  <c r="I49" i="26"/>
  <c r="I45" i="26"/>
  <c r="I49" i="25"/>
  <c r="I42" i="25"/>
  <c r="I19" i="26"/>
  <c r="I15" i="26"/>
  <c r="I11" i="26"/>
  <c r="I10" i="26"/>
  <c r="I52" i="25"/>
  <c r="I44" i="25"/>
  <c r="I50" i="26"/>
  <c r="I46" i="26"/>
  <c r="I51" i="25"/>
  <c r="I43" i="25"/>
  <c r="I20" i="26"/>
  <c r="I16" i="26"/>
  <c r="I12" i="26"/>
  <c r="I50" i="25"/>
  <c r="I51" i="26"/>
  <c r="I47" i="26"/>
  <c r="I53" i="25"/>
  <c r="I45" i="25"/>
  <c r="I21" i="26"/>
  <c r="I17" i="26"/>
  <c r="I14" i="25"/>
  <c r="I19" i="25"/>
  <c r="I11" i="25"/>
  <c r="I16" i="25"/>
  <c r="I21" i="25"/>
  <c r="I13" i="25"/>
  <c r="I18" i="25"/>
  <c r="I10" i="25"/>
  <c r="I15" i="25"/>
  <c r="I20" i="25"/>
  <c r="I12" i="25"/>
  <c r="I17" i="25"/>
  <c r="I42" i="23"/>
  <c r="I16" i="23"/>
  <c r="I52" i="23"/>
  <c r="I48" i="23"/>
  <c r="I44" i="23"/>
  <c r="I15" i="23"/>
  <c r="I18" i="23"/>
  <c r="I53" i="23"/>
  <c r="I49" i="23"/>
  <c r="I45" i="23"/>
  <c r="I20" i="23"/>
  <c r="I13" i="23"/>
  <c r="I21" i="23"/>
  <c r="I12" i="23"/>
  <c r="I50" i="23"/>
  <c r="I46" i="23"/>
  <c r="I19" i="23"/>
  <c r="I11" i="23"/>
  <c r="I10" i="23"/>
  <c r="I14" i="23"/>
  <c r="I51" i="23"/>
  <c r="I47" i="23"/>
  <c r="I43" i="23"/>
  <c r="I52" i="19"/>
  <c r="I50" i="19"/>
  <c r="I48" i="19"/>
  <c r="I46" i="19"/>
  <c r="I44" i="19"/>
  <c r="I42" i="19"/>
  <c r="I53" i="22"/>
  <c r="I49" i="22"/>
  <c r="I45" i="22"/>
  <c r="I10" i="22"/>
  <c r="I14" i="22"/>
  <c r="I13" i="22"/>
  <c r="I50" i="22"/>
  <c r="I46" i="22"/>
  <c r="I20" i="22"/>
  <c r="I12" i="22"/>
  <c r="I15" i="22"/>
  <c r="I21" i="22"/>
  <c r="I53" i="19"/>
  <c r="I51" i="19"/>
  <c r="I49" i="19"/>
  <c r="I47" i="19"/>
  <c r="I45" i="19"/>
  <c r="I43" i="19"/>
  <c r="I42" i="22"/>
  <c r="I51" i="22"/>
  <c r="I47" i="22"/>
  <c r="I43" i="22"/>
  <c r="I18" i="22"/>
  <c r="I17" i="22"/>
  <c r="I52" i="22"/>
  <c r="I48" i="22"/>
  <c r="I44" i="22"/>
  <c r="I16" i="22"/>
  <c r="I19" i="22"/>
  <c r="I11" i="22"/>
  <c r="I21" i="19"/>
  <c r="I17" i="19"/>
  <c r="I13" i="19"/>
  <c r="I21" i="18"/>
  <c r="I17" i="18"/>
  <c r="I13" i="18"/>
  <c r="I18" i="19"/>
  <c r="I14" i="19"/>
  <c r="I10" i="19"/>
  <c r="I18" i="18"/>
  <c r="I14" i="18"/>
  <c r="I10" i="18"/>
  <c r="I52" i="18"/>
  <c r="I50" i="18"/>
  <c r="I48" i="18"/>
  <c r="I46" i="18"/>
  <c r="I44" i="18"/>
  <c r="I19" i="19"/>
  <c r="I15" i="19"/>
  <c r="I11" i="19"/>
  <c r="I19" i="18"/>
  <c r="I15" i="18"/>
  <c r="I11" i="18"/>
  <c r="I20" i="19"/>
  <c r="I16" i="19"/>
  <c r="I12" i="19"/>
  <c r="I20" i="18"/>
  <c r="I16" i="18"/>
  <c r="I12" i="18"/>
  <c r="I42" i="18"/>
  <c r="I53" i="18"/>
  <c r="I51" i="18"/>
  <c r="I49" i="18"/>
  <c r="I47" i="18"/>
  <c r="I45" i="18"/>
  <c r="H10" i="19"/>
  <c r="E54" i="18"/>
  <c r="H42" i="18"/>
  <c r="F22" i="18"/>
  <c r="F54" i="18"/>
  <c r="G54" i="18" s="1"/>
  <c r="F22" i="17"/>
  <c r="H54" i="17"/>
  <c r="I54" i="17" s="1"/>
  <c r="F54" i="17"/>
  <c r="CO22" i="1"/>
  <c r="BZ10" i="1"/>
  <c r="J10" i="1"/>
  <c r="BZ20" i="1"/>
  <c r="J20" i="1"/>
  <c r="BZ18" i="1"/>
  <c r="J18" i="1"/>
  <c r="BZ16" i="1"/>
  <c r="J16" i="1"/>
  <c r="BZ14" i="1"/>
  <c r="J14" i="1"/>
  <c r="BZ12" i="1"/>
  <c r="J12" i="1"/>
  <c r="BZ21" i="1"/>
  <c r="J21" i="1"/>
  <c r="BZ19" i="1"/>
  <c r="J19" i="1"/>
  <c r="BZ17" i="1"/>
  <c r="J17" i="1"/>
  <c r="BZ15" i="1"/>
  <c r="J15" i="1"/>
  <c r="BZ13" i="1"/>
  <c r="J13" i="1"/>
  <c r="BZ11" i="1"/>
  <c r="J11" i="1"/>
  <c r="W14" i="13"/>
  <c r="Y13" i="13"/>
  <c r="AA13" i="13"/>
  <c r="AC13" i="13"/>
  <c r="AE13" i="13"/>
  <c r="X13" i="13"/>
  <c r="Z13" i="13"/>
  <c r="AB13" i="13"/>
  <c r="AD13" i="13"/>
  <c r="T21" i="1"/>
  <c r="T19" i="1"/>
  <c r="T17" i="1"/>
  <c r="T15" i="1"/>
  <c r="T13" i="1"/>
  <c r="T11" i="1"/>
  <c r="T20" i="1"/>
  <c r="T18" i="1"/>
  <c r="T16" i="1"/>
  <c r="T14" i="1"/>
  <c r="T12" i="1"/>
  <c r="O21" i="1"/>
  <c r="O19" i="1"/>
  <c r="O17" i="1"/>
  <c r="O15" i="1"/>
  <c r="O13" i="1"/>
  <c r="T10" i="1"/>
  <c r="AI22" i="1"/>
  <c r="X22" i="1"/>
  <c r="J53" i="1"/>
  <c r="J51" i="1"/>
  <c r="J49" i="1"/>
  <c r="J47" i="1"/>
  <c r="J45" i="1"/>
  <c r="O10" i="1"/>
  <c r="S22" i="1"/>
  <c r="J42" i="1"/>
  <c r="H10" i="1"/>
  <c r="N22" i="1"/>
  <c r="D22" i="1"/>
  <c r="H52" i="1"/>
  <c r="I52" i="1" s="1"/>
  <c r="H50" i="1"/>
  <c r="I50" i="1" s="1"/>
  <c r="H48" i="1"/>
  <c r="I48" i="1" s="1"/>
  <c r="H46" i="1"/>
  <c r="I46" i="1" s="1"/>
  <c r="H44" i="1"/>
  <c r="I44" i="1" s="1"/>
  <c r="H42" i="1"/>
  <c r="I42" i="1" s="1"/>
  <c r="H21" i="1"/>
  <c r="H19" i="1"/>
  <c r="H17" i="1"/>
  <c r="H15" i="1"/>
  <c r="H13" i="1"/>
  <c r="H12" i="1"/>
  <c r="F11" i="1"/>
  <c r="T52" i="1"/>
  <c r="O50" i="1"/>
  <c r="O48" i="1"/>
  <c r="O46" i="1"/>
  <c r="O53" i="1"/>
  <c r="F52" i="1"/>
  <c r="G52" i="1"/>
  <c r="F50" i="1"/>
  <c r="G50" i="1"/>
  <c r="F49" i="1"/>
  <c r="D54" i="1"/>
  <c r="H49" i="1"/>
  <c r="I49" i="1" s="1"/>
  <c r="H47" i="1"/>
  <c r="I47" i="1" s="1"/>
  <c r="H45" i="1"/>
  <c r="I45" i="1" s="1"/>
  <c r="H43" i="1"/>
  <c r="I43" i="1" s="1"/>
  <c r="F42" i="1"/>
  <c r="F21" i="1"/>
  <c r="H20" i="1"/>
  <c r="F20" i="1"/>
  <c r="F19" i="1"/>
  <c r="H18" i="1"/>
  <c r="F18" i="1"/>
  <c r="F17" i="1"/>
  <c r="H16" i="1"/>
  <c r="F16" i="1"/>
  <c r="F15" i="1"/>
  <c r="H14" i="1"/>
  <c r="F14" i="1"/>
  <c r="F13" i="1"/>
  <c r="H11" i="1"/>
  <c r="O11" i="1"/>
  <c r="G11" i="1"/>
  <c r="F10" i="1"/>
  <c r="O51" i="1"/>
  <c r="F48" i="1"/>
  <c r="G48" i="1"/>
  <c r="F47" i="1"/>
  <c r="F46" i="1"/>
  <c r="G46" i="1"/>
  <c r="F45" i="1"/>
  <c r="O44" i="1"/>
  <c r="F44" i="1"/>
  <c r="G44" i="1"/>
  <c r="F43" i="1"/>
  <c r="G21" i="1"/>
  <c r="G19" i="1"/>
  <c r="G17" i="1"/>
  <c r="G15" i="1"/>
  <c r="G13" i="1"/>
  <c r="F12" i="1"/>
  <c r="G10" i="1"/>
  <c r="T53" i="1"/>
  <c r="H53" i="1"/>
  <c r="I53" i="1" s="1"/>
  <c r="F53" i="1"/>
  <c r="O52" i="1"/>
  <c r="T51" i="1"/>
  <c r="H51" i="1"/>
  <c r="I51" i="1" s="1"/>
  <c r="F51" i="1"/>
  <c r="AI54" i="1"/>
  <c r="T50" i="1"/>
  <c r="Y49" i="1"/>
  <c r="O49" i="1"/>
  <c r="G49" i="1"/>
  <c r="T48" i="1"/>
  <c r="Y47" i="1"/>
  <c r="O47" i="1"/>
  <c r="G47" i="1"/>
  <c r="T46" i="1"/>
  <c r="Y45" i="1"/>
  <c r="O45" i="1"/>
  <c r="G45" i="1"/>
  <c r="T44" i="1"/>
  <c r="Y43" i="1"/>
  <c r="O43" i="1"/>
  <c r="G43" i="1"/>
  <c r="Y42" i="1"/>
  <c r="O42" i="1"/>
  <c r="G42" i="1"/>
  <c r="O20" i="1"/>
  <c r="G20" i="1"/>
  <c r="O18" i="1"/>
  <c r="G18" i="1"/>
  <c r="O16" i="1"/>
  <c r="G16" i="1"/>
  <c r="O14" i="1"/>
  <c r="G14" i="1"/>
  <c r="O12" i="1"/>
  <c r="G12" i="1"/>
  <c r="I22" i="18" l="1"/>
  <c r="I54" i="19"/>
  <c r="X13" i="29"/>
  <c r="AQ7" i="8"/>
  <c r="H19" i="8"/>
  <c r="AQ19" i="8" s="1"/>
  <c r="AO7" i="8"/>
  <c r="F19" i="8"/>
  <c r="AO19" i="8" s="1"/>
  <c r="AR7" i="8"/>
  <c r="I19" i="8"/>
  <c r="AR19" i="8" s="1"/>
  <c r="AP9" i="8"/>
  <c r="G19" i="8"/>
  <c r="AP19" i="8" s="1"/>
  <c r="X16" i="29"/>
  <c r="AG16" i="29"/>
  <c r="Y16" i="29"/>
  <c r="AK16" i="29" s="1"/>
  <c r="AG12" i="29"/>
  <c r="Y12" i="29"/>
  <c r="AK12" i="29" s="1"/>
  <c r="AG17" i="29"/>
  <c r="Y17" i="29"/>
  <c r="AK17" i="29" s="1"/>
  <c r="AG13" i="29"/>
  <c r="Y13" i="29"/>
  <c r="AK13" i="29" s="1"/>
  <c r="AG9" i="29"/>
  <c r="Y9" i="29"/>
  <c r="AK9" i="29" s="1"/>
  <c r="AF8" i="29"/>
  <c r="T20" i="29"/>
  <c r="AF20" i="29" s="1"/>
  <c r="AG18" i="29"/>
  <c r="Y18" i="29"/>
  <c r="AK18" i="29" s="1"/>
  <c r="AG14" i="29"/>
  <c r="Y14" i="29"/>
  <c r="AK14" i="29" s="1"/>
  <c r="AG10" i="29"/>
  <c r="Y10" i="29"/>
  <c r="AK10" i="29" s="1"/>
  <c r="U20" i="29"/>
  <c r="AG20" i="29" s="1"/>
  <c r="AG8" i="29"/>
  <c r="Y8" i="29"/>
  <c r="AG19" i="29"/>
  <c r="Y19" i="29"/>
  <c r="AK19" i="29" s="1"/>
  <c r="AG15" i="29"/>
  <c r="Y15" i="29"/>
  <c r="AK15" i="29" s="1"/>
  <c r="AG11" i="29"/>
  <c r="Y11" i="29"/>
  <c r="AK11" i="29" s="1"/>
  <c r="S20" i="29"/>
  <c r="AE20" i="29" s="1"/>
  <c r="AE8" i="29"/>
  <c r="V20" i="29"/>
  <c r="AH20" i="29" s="1"/>
  <c r="AH8" i="29"/>
  <c r="F54" i="1"/>
  <c r="R20" i="29"/>
  <c r="AD20" i="29" s="1"/>
  <c r="AD8" i="29"/>
  <c r="AJ13" i="29"/>
  <c r="AJ9" i="29"/>
  <c r="BA11" i="29"/>
  <c r="AW11" i="29"/>
  <c r="BI11" i="29" s="1"/>
  <c r="X20" i="29"/>
  <c r="AJ8" i="29"/>
  <c r="BA17" i="29"/>
  <c r="AW17" i="29"/>
  <c r="BI17" i="29" s="1"/>
  <c r="AW18" i="29"/>
  <c r="BI18" i="29" s="1"/>
  <c r="BA18" i="29"/>
  <c r="AO20" i="29"/>
  <c r="BA20" i="29" s="1"/>
  <c r="AW8" i="29"/>
  <c r="BA8" i="29"/>
  <c r="BA19" i="29"/>
  <c r="AW19" i="29"/>
  <c r="BA15" i="29"/>
  <c r="AW15" i="29"/>
  <c r="BI15" i="29" s="1"/>
  <c r="BA16" i="29"/>
  <c r="AW16" i="29"/>
  <c r="BI10" i="29"/>
  <c r="AJ19" i="29"/>
  <c r="AJ16" i="29"/>
  <c r="AJ14" i="29"/>
  <c r="AJ12" i="29"/>
  <c r="BA14" i="29"/>
  <c r="AW14" i="29"/>
  <c r="AW7" i="8"/>
  <c r="N19" i="8"/>
  <c r="AW19" i="8" s="1"/>
  <c r="AW9" i="29"/>
  <c r="BI9" i="29" s="1"/>
  <c r="BA9" i="29"/>
  <c r="BI13" i="29"/>
  <c r="BI12" i="29"/>
  <c r="AA19" i="29"/>
  <c r="Z19" i="29"/>
  <c r="AL19" i="29" s="1"/>
  <c r="AN19" i="29"/>
  <c r="M18" i="8"/>
  <c r="AL18" i="8"/>
  <c r="L18" i="8"/>
  <c r="AN12" i="29"/>
  <c r="M11" i="8"/>
  <c r="AN16" i="29"/>
  <c r="M15" i="8"/>
  <c r="M19" i="8" s="1"/>
  <c r="AV19" i="8" s="1"/>
  <c r="AN13" i="29"/>
  <c r="M12" i="8"/>
  <c r="AN17" i="29"/>
  <c r="M16" i="8"/>
  <c r="AA11" i="29"/>
  <c r="Z11" i="29"/>
  <c r="AL11" i="29" s="1"/>
  <c r="AA13" i="29"/>
  <c r="Z13" i="29"/>
  <c r="AL13" i="29" s="1"/>
  <c r="AA15" i="29"/>
  <c r="Z15" i="29"/>
  <c r="AL15" i="29" s="1"/>
  <c r="AA17" i="29"/>
  <c r="Z17" i="29"/>
  <c r="AL17" i="29" s="1"/>
  <c r="AA12" i="29"/>
  <c r="Z12" i="29"/>
  <c r="AL12" i="29" s="1"/>
  <c r="AA14" i="29"/>
  <c r="Z14" i="29"/>
  <c r="AL14" i="29" s="1"/>
  <c r="AA16" i="29"/>
  <c r="Z16" i="29"/>
  <c r="AL16" i="29" s="1"/>
  <c r="AA18" i="29"/>
  <c r="Z18" i="29"/>
  <c r="AL18" i="29" s="1"/>
  <c r="AN14" i="29"/>
  <c r="M13" i="8"/>
  <c r="AN18" i="29"/>
  <c r="M17" i="8"/>
  <c r="AN11" i="29"/>
  <c r="M10" i="8"/>
  <c r="AN15" i="29"/>
  <c r="M14" i="8"/>
  <c r="AL10" i="8"/>
  <c r="L10" i="8"/>
  <c r="AL12" i="8"/>
  <c r="L12" i="8"/>
  <c r="AL14" i="8"/>
  <c r="L14" i="8"/>
  <c r="AL16" i="8"/>
  <c r="L16" i="8"/>
  <c r="AL11" i="8"/>
  <c r="L11" i="8"/>
  <c r="AL13" i="8"/>
  <c r="L13" i="8"/>
  <c r="AL15" i="8"/>
  <c r="L15" i="8"/>
  <c r="AL17" i="8"/>
  <c r="L17" i="8"/>
  <c r="AN10" i="29"/>
  <c r="M9" i="8"/>
  <c r="AA10" i="29"/>
  <c r="Z10" i="29"/>
  <c r="AL10" i="29" s="1"/>
  <c r="AL9" i="8"/>
  <c r="L9" i="8"/>
  <c r="AA9" i="29"/>
  <c r="Z9" i="29"/>
  <c r="AL9" i="29" s="1"/>
  <c r="AN9" i="29"/>
  <c r="M8" i="8"/>
  <c r="AL8" i="8"/>
  <c r="L8" i="8"/>
  <c r="L19" i="8" s="1"/>
  <c r="AN8" i="29"/>
  <c r="M7" i="8"/>
  <c r="Z8" i="29"/>
  <c r="O20" i="29"/>
  <c r="AA20" i="29" s="1"/>
  <c r="AA8" i="29"/>
  <c r="AL7" i="8"/>
  <c r="L7" i="8"/>
  <c r="W8" i="8"/>
  <c r="BF8" i="8" s="1"/>
  <c r="W10" i="8"/>
  <c r="BF10" i="8" s="1"/>
  <c r="W12" i="8"/>
  <c r="BF12" i="8" s="1"/>
  <c r="W14" i="8"/>
  <c r="BF14" i="8" s="1"/>
  <c r="W16" i="8"/>
  <c r="BF16" i="8" s="1"/>
  <c r="W18" i="8"/>
  <c r="BF18" i="8" s="1"/>
  <c r="Y9" i="8"/>
  <c r="BH9" i="8" s="1"/>
  <c r="Y17" i="8"/>
  <c r="BH17" i="8" s="1"/>
  <c r="Z13" i="8"/>
  <c r="BI13" i="8" s="1"/>
  <c r="Y8" i="8"/>
  <c r="BH8" i="8" s="1"/>
  <c r="Y16" i="8"/>
  <c r="BH16" i="8" s="1"/>
  <c r="Z12" i="8"/>
  <c r="BI12" i="8" s="1"/>
  <c r="Y11" i="8"/>
  <c r="BH11" i="8" s="1"/>
  <c r="Z7" i="8"/>
  <c r="BI7" i="8" s="1"/>
  <c r="Z15" i="8"/>
  <c r="BI15" i="8" s="1"/>
  <c r="Y14" i="8"/>
  <c r="BH14" i="8" s="1"/>
  <c r="Z10" i="8"/>
  <c r="BI10" i="8" s="1"/>
  <c r="Z18" i="8"/>
  <c r="BI18" i="8" s="1"/>
  <c r="AA16" i="8"/>
  <c r="BJ16" i="8" s="1"/>
  <c r="AA15" i="8"/>
  <c r="BJ15" i="8" s="1"/>
  <c r="AA12" i="8"/>
  <c r="BJ12" i="8" s="1"/>
  <c r="AA17" i="8"/>
  <c r="BJ17" i="8" s="1"/>
  <c r="AA11" i="8"/>
  <c r="BJ11" i="8" s="1"/>
  <c r="AB11" i="8"/>
  <c r="BK11" i="8" s="1"/>
  <c r="AB8" i="8"/>
  <c r="BK8" i="8" s="1"/>
  <c r="AB9" i="8"/>
  <c r="BK9" i="8" s="1"/>
  <c r="AB10" i="8"/>
  <c r="BK10" i="8" s="1"/>
  <c r="AB12" i="8"/>
  <c r="BK12" i="8" s="1"/>
  <c r="AB13" i="8"/>
  <c r="BK13" i="8" s="1"/>
  <c r="AC9" i="8"/>
  <c r="BL9" i="8" s="1"/>
  <c r="AC12" i="8"/>
  <c r="BL12" i="8" s="1"/>
  <c r="AC15" i="8"/>
  <c r="BL15" i="8" s="1"/>
  <c r="AC18" i="8"/>
  <c r="AC8" i="8"/>
  <c r="BL8" i="8" s="1"/>
  <c r="AC11" i="8"/>
  <c r="BL11" i="8" s="1"/>
  <c r="AD18" i="8"/>
  <c r="AD9" i="8"/>
  <c r="BM9" i="8" s="1"/>
  <c r="AD17" i="8"/>
  <c r="BM17" i="8" s="1"/>
  <c r="AD8" i="8"/>
  <c r="BM8" i="8" s="1"/>
  <c r="AD16" i="8"/>
  <c r="BM16" i="8" s="1"/>
  <c r="AD15" i="8"/>
  <c r="BM15" i="8" s="1"/>
  <c r="AD10" i="8"/>
  <c r="BM10" i="8" s="1"/>
  <c r="W9" i="8"/>
  <c r="BF9" i="8" s="1"/>
  <c r="W11" i="8"/>
  <c r="BF11" i="8" s="1"/>
  <c r="W13" i="8"/>
  <c r="BF13" i="8" s="1"/>
  <c r="W15" i="8"/>
  <c r="BF15" i="8" s="1"/>
  <c r="W17" i="8"/>
  <c r="BF17" i="8" s="1"/>
  <c r="W7" i="8"/>
  <c r="BF7" i="8" s="1"/>
  <c r="Y13" i="8"/>
  <c r="BH13" i="8" s="1"/>
  <c r="Z9" i="8"/>
  <c r="BI9" i="8" s="1"/>
  <c r="Z17" i="8"/>
  <c r="BI17" i="8" s="1"/>
  <c r="Y12" i="8"/>
  <c r="BH12" i="8" s="1"/>
  <c r="Z8" i="8"/>
  <c r="BI8" i="8" s="1"/>
  <c r="Z16" i="8"/>
  <c r="BI16" i="8" s="1"/>
  <c r="Y7" i="8"/>
  <c r="Y15" i="8"/>
  <c r="BH15" i="8" s="1"/>
  <c r="Z11" i="8"/>
  <c r="BI11" i="8" s="1"/>
  <c r="Y10" i="8"/>
  <c r="BH10" i="8" s="1"/>
  <c r="Y18" i="8"/>
  <c r="BH18" i="8" s="1"/>
  <c r="Z14" i="8"/>
  <c r="BI14" i="8" s="1"/>
  <c r="AA8" i="8"/>
  <c r="BJ8" i="8" s="1"/>
  <c r="AA13" i="8"/>
  <c r="BJ13" i="8" s="1"/>
  <c r="AA14" i="8"/>
  <c r="BJ14" i="8" s="1"/>
  <c r="AA18" i="8"/>
  <c r="BJ18" i="8" s="1"/>
  <c r="AA9" i="8"/>
  <c r="BJ9" i="8" s="1"/>
  <c r="AA10" i="8"/>
  <c r="BJ10" i="8" s="1"/>
  <c r="AA7" i="8"/>
  <c r="AB7" i="8"/>
  <c r="AB16" i="8"/>
  <c r="BK16" i="8" s="1"/>
  <c r="AB18" i="8"/>
  <c r="BK18" i="8" s="1"/>
  <c r="AB17" i="8"/>
  <c r="BK17" i="8" s="1"/>
  <c r="AB15" i="8"/>
  <c r="BK15" i="8" s="1"/>
  <c r="AC14" i="8"/>
  <c r="BL14" i="8" s="1"/>
  <c r="AC17" i="8"/>
  <c r="BL17" i="8" s="1"/>
  <c r="AC7" i="8"/>
  <c r="BL7" i="8" s="1"/>
  <c r="AC10" i="8"/>
  <c r="BL10" i="8" s="1"/>
  <c r="AC13" i="8"/>
  <c r="BL13" i="8" s="1"/>
  <c r="AC16" i="8"/>
  <c r="BL16" i="8" s="1"/>
  <c r="AD14" i="8"/>
  <c r="BM14" i="8" s="1"/>
  <c r="AD13" i="8"/>
  <c r="BM13" i="8" s="1"/>
  <c r="AD7" i="8"/>
  <c r="BM7" i="8" s="1"/>
  <c r="AD12" i="8"/>
  <c r="BM12" i="8" s="1"/>
  <c r="AD11" i="8"/>
  <c r="BM11" i="8" s="1"/>
  <c r="BG11" i="8"/>
  <c r="BG17" i="8"/>
  <c r="BG13" i="8"/>
  <c r="BG10" i="8"/>
  <c r="BG18" i="8"/>
  <c r="BG14" i="8"/>
  <c r="BG7" i="8"/>
  <c r="X19" i="8"/>
  <c r="BG19" i="8" s="1"/>
  <c r="BG9" i="8"/>
  <c r="BG16" i="8"/>
  <c r="BG12" i="8"/>
  <c r="BG8" i="8"/>
  <c r="BG15" i="8"/>
  <c r="I54" i="27"/>
  <c r="I22" i="27"/>
  <c r="I22" i="26"/>
  <c r="I54" i="26"/>
  <c r="I22" i="25"/>
  <c r="I54" i="25"/>
  <c r="I22" i="23"/>
  <c r="I54" i="23"/>
  <c r="I22" i="22"/>
  <c r="I54" i="22"/>
  <c r="I54" i="18"/>
  <c r="I22" i="19"/>
  <c r="G22" i="18"/>
  <c r="H22" i="18"/>
  <c r="H54" i="18"/>
  <c r="J54" i="17"/>
  <c r="J22" i="17"/>
  <c r="F22" i="1"/>
  <c r="W15" i="13"/>
  <c r="Z14" i="13"/>
  <c r="AB14" i="13"/>
  <c r="AD14" i="13"/>
  <c r="Y14" i="13"/>
  <c r="AA14" i="13"/>
  <c r="AC14" i="13"/>
  <c r="AE14" i="13"/>
  <c r="X14" i="13"/>
  <c r="I14" i="1"/>
  <c r="I18" i="1"/>
  <c r="I12" i="1"/>
  <c r="I15" i="1"/>
  <c r="I19" i="1"/>
  <c r="I11" i="1"/>
  <c r="I16" i="1"/>
  <c r="I20" i="1"/>
  <c r="I13" i="1"/>
  <c r="I17" i="1"/>
  <c r="I21" i="1"/>
  <c r="I10" i="1"/>
  <c r="J19" i="8"/>
  <c r="AS19" i="8" s="1"/>
  <c r="H22" i="1"/>
  <c r="I22" i="1" s="1"/>
  <c r="G22" i="1"/>
  <c r="J22" i="1"/>
  <c r="G54" i="1"/>
  <c r="C19" i="8"/>
  <c r="AL19" i="8" s="1"/>
  <c r="H54" i="1"/>
  <c r="J54" i="1"/>
  <c r="W19" i="8" l="1"/>
  <c r="BF19" i="8" s="1"/>
  <c r="AF15" i="8"/>
  <c r="AG15" i="8" s="1"/>
  <c r="AF9" i="8"/>
  <c r="AF8" i="8"/>
  <c r="AG8" i="8" s="1"/>
  <c r="AF7" i="8"/>
  <c r="AG7" i="8" s="1"/>
  <c r="AF11" i="8"/>
  <c r="AG11" i="8" s="1"/>
  <c r="AF12" i="8"/>
  <c r="AG12" i="8" s="1"/>
  <c r="AF14" i="8"/>
  <c r="AG14" i="8" s="1"/>
  <c r="AF16" i="8"/>
  <c r="AG16" i="8" s="1"/>
  <c r="BM18" i="8"/>
  <c r="AD19" i="8"/>
  <c r="BM19" i="8" s="1"/>
  <c r="BL18" i="8"/>
  <c r="AC19" i="8"/>
  <c r="BL19" i="8" s="1"/>
  <c r="Y20" i="29"/>
  <c r="AK20" i="29" s="1"/>
  <c r="AK8" i="29"/>
  <c r="Z19" i="8"/>
  <c r="BI19" i="8" s="1"/>
  <c r="AJ10" i="29"/>
  <c r="BI16" i="29"/>
  <c r="BI19" i="29"/>
  <c r="AW20" i="29"/>
  <c r="BI8" i="29"/>
  <c r="BI14" i="29"/>
  <c r="L20" i="29"/>
  <c r="AY19" i="29"/>
  <c r="BK19" i="29" s="1"/>
  <c r="AZ19" i="29"/>
  <c r="AV18" i="8"/>
  <c r="V18" i="8"/>
  <c r="AG9" i="8"/>
  <c r="AV14" i="8"/>
  <c r="V14" i="8"/>
  <c r="AZ11" i="29"/>
  <c r="AY11" i="29"/>
  <c r="BK11" i="29" s="1"/>
  <c r="AZ18" i="29"/>
  <c r="AY18" i="29"/>
  <c r="BK18" i="29" s="1"/>
  <c r="AZ14" i="29"/>
  <c r="AY14" i="29"/>
  <c r="BK14" i="29" s="1"/>
  <c r="AZ17" i="29"/>
  <c r="AY17" i="29"/>
  <c r="BK17" i="29" s="1"/>
  <c r="AZ13" i="29"/>
  <c r="AY13" i="29"/>
  <c r="BK13" i="29" s="1"/>
  <c r="AZ16" i="29"/>
  <c r="AY16" i="29"/>
  <c r="BK16" i="29" s="1"/>
  <c r="AZ12" i="29"/>
  <c r="AY12" i="29"/>
  <c r="BK12" i="29" s="1"/>
  <c r="AZ15" i="29"/>
  <c r="AY15" i="29"/>
  <c r="BK15" i="29" s="1"/>
  <c r="AV10" i="8"/>
  <c r="V10" i="8"/>
  <c r="AV17" i="8"/>
  <c r="V17" i="8"/>
  <c r="AV13" i="8"/>
  <c r="V13" i="8"/>
  <c r="AV16" i="8"/>
  <c r="V16" i="8"/>
  <c r="AV12" i="8"/>
  <c r="V12" i="8"/>
  <c r="AV15" i="8"/>
  <c r="V15" i="8"/>
  <c r="AV11" i="8"/>
  <c r="V11" i="8"/>
  <c r="AY10" i="29"/>
  <c r="BK10" i="29" s="1"/>
  <c r="AZ10" i="29"/>
  <c r="AV9" i="8"/>
  <c r="V9" i="8"/>
  <c r="AZ9" i="29"/>
  <c r="AY9" i="29"/>
  <c r="BK9" i="29" s="1"/>
  <c r="AV8" i="8"/>
  <c r="V8" i="8"/>
  <c r="AL8" i="29"/>
  <c r="Z20" i="29"/>
  <c r="AL20" i="29" s="1"/>
  <c r="AN20" i="29"/>
  <c r="AZ20" i="29" s="1"/>
  <c r="AZ8" i="29"/>
  <c r="AY8" i="29"/>
  <c r="AV7" i="8"/>
  <c r="V7" i="8"/>
  <c r="AF18" i="8"/>
  <c r="AG18" i="8" s="1"/>
  <c r="AF10" i="8"/>
  <c r="AG10" i="8" s="1"/>
  <c r="AF13" i="8"/>
  <c r="AG13" i="8" s="1"/>
  <c r="AF17" i="8"/>
  <c r="AG17" i="8" s="1"/>
  <c r="BK7" i="8"/>
  <c r="AB19" i="8"/>
  <c r="BK19" i="8" s="1"/>
  <c r="BJ7" i="8"/>
  <c r="AA19" i="8"/>
  <c r="BJ19" i="8" s="1"/>
  <c r="BH7" i="8"/>
  <c r="Y19" i="8"/>
  <c r="BH19" i="8" s="1"/>
  <c r="Y15" i="13"/>
  <c r="AA15" i="13"/>
  <c r="AC15" i="13"/>
  <c r="AE15" i="13"/>
  <c r="X15" i="13"/>
  <c r="Z15" i="13"/>
  <c r="AB15" i="13"/>
  <c r="AD15" i="13"/>
  <c r="U19" i="8"/>
  <c r="BD19" i="8" s="1"/>
  <c r="I54" i="1"/>
  <c r="AG19" i="8" l="1"/>
  <c r="AF19" i="8"/>
  <c r="BI20" i="29"/>
  <c r="AJ20" i="29"/>
  <c r="V19" i="8"/>
  <c r="BK8" i="29"/>
  <c r="AY20" i="29"/>
  <c r="BK20" i="29" s="1"/>
  <c r="CZ15" i="27"/>
  <c r="CT21" i="26"/>
  <c r="BG17" i="17"/>
  <c r="BG11" i="17"/>
  <c r="BG19" i="17"/>
  <c r="BG21" i="17"/>
  <c r="BL10" i="17"/>
  <c r="BO11" i="17" s="1"/>
  <c r="BP11" i="17" s="1"/>
  <c r="BG14" i="17"/>
  <c r="BG16" i="17"/>
  <c r="BG18" i="17"/>
  <c r="BG20" i="17"/>
  <c r="BJ11" i="17"/>
  <c r="BJ12" i="17"/>
  <c r="BI15" i="17"/>
  <c r="BI17" i="17"/>
  <c r="BI19" i="17"/>
  <c r="BI21" i="17"/>
  <c r="CH21" i="1"/>
  <c r="CH17" i="1"/>
  <c r="CR19" i="1"/>
  <c r="CJ11" i="1"/>
  <c r="CE12" i="1"/>
  <c r="CN12" i="1"/>
  <c r="CJ13" i="1"/>
  <c r="CE14" i="1"/>
  <c r="CN14" i="1"/>
  <c r="CJ15" i="1"/>
  <c r="CE16" i="1"/>
  <c r="CN16" i="1"/>
  <c r="CJ17" i="1"/>
  <c r="CE18" i="1"/>
  <c r="CN18" i="1"/>
  <c r="CJ19" i="1"/>
  <c r="CE20" i="1"/>
  <c r="CN20" i="1"/>
  <c r="CJ21" i="1"/>
  <c r="CR10" i="1"/>
  <c r="CS10" i="1" s="1"/>
  <c r="CW10" i="1" s="1"/>
  <c r="CX10" i="1" s="1"/>
  <c r="CK10" i="1"/>
  <c r="CR14" i="1"/>
  <c r="CC11" i="1"/>
  <c r="CM11" i="1"/>
  <c r="CI12" i="1"/>
  <c r="CC13" i="1"/>
  <c r="CM13" i="1"/>
  <c r="CI14" i="1"/>
  <c r="CC15" i="1"/>
  <c r="CM15" i="1"/>
  <c r="CI16" i="1"/>
  <c r="CC17" i="1"/>
  <c r="CM17" i="1"/>
  <c r="CI18" i="1"/>
  <c r="CC19" i="1"/>
  <c r="CM19" i="1"/>
  <c r="CI20" i="1"/>
  <c r="CC21" i="1"/>
  <c r="CM21" i="1"/>
  <c r="CN10" i="1"/>
  <c r="CQ14" i="1"/>
  <c r="CQ10" i="1"/>
  <c r="CQ17" i="1"/>
  <c r="CH10" i="1"/>
  <c r="CH16" i="1"/>
  <c r="CH11" i="1"/>
  <c r="CH19" i="1"/>
  <c r="CR13" i="1"/>
  <c r="CR21" i="1"/>
  <c r="CL11" i="1"/>
  <c r="CG12" i="1"/>
  <c r="CP12" i="1"/>
  <c r="CL13" i="1"/>
  <c r="CG14" i="1"/>
  <c r="CP14" i="1"/>
  <c r="CL15" i="1"/>
  <c r="CG16" i="1"/>
  <c r="CP16" i="1"/>
  <c r="CL17" i="1"/>
  <c r="CG18" i="1"/>
  <c r="CP18" i="1"/>
  <c r="CL19" i="1"/>
  <c r="CG20" i="1"/>
  <c r="CP20" i="1"/>
  <c r="CL21" i="1"/>
  <c r="CC10" i="1"/>
  <c r="CF10" i="1"/>
  <c r="CR16" i="1"/>
  <c r="CF11" i="1"/>
  <c r="CO11" i="1"/>
  <c r="CK12" i="1"/>
  <c r="CF13" i="1"/>
  <c r="CO13" i="1"/>
  <c r="CK14" i="1"/>
  <c r="CF15" i="1"/>
  <c r="CO15" i="1"/>
  <c r="CK16" i="1"/>
  <c r="CF17" i="1"/>
  <c r="CO17" i="1"/>
  <c r="CK18" i="1"/>
  <c r="CF19" i="1"/>
  <c r="CO19" i="1"/>
  <c r="CK20" i="1"/>
  <c r="CF21" i="1"/>
  <c r="CO21" i="1"/>
  <c r="CL10" i="1"/>
  <c r="CQ20" i="1"/>
  <c r="CQ15" i="1"/>
  <c r="CP10" i="1"/>
  <c r="CH14" i="1"/>
  <c r="CG10" i="1"/>
  <c r="CR15" i="1"/>
  <c r="CE11" i="1"/>
  <c r="CN11" i="1"/>
  <c r="CJ12" i="1"/>
  <c r="CE13" i="1"/>
  <c r="CN13" i="1"/>
  <c r="CJ14" i="1"/>
  <c r="CE15" i="1"/>
  <c r="CN15" i="1"/>
  <c r="CJ16" i="1"/>
  <c r="CE17" i="1"/>
  <c r="CN17" i="1"/>
  <c r="CJ18" i="1"/>
  <c r="CE19" i="1"/>
  <c r="CN19" i="1"/>
  <c r="CJ20" i="1"/>
  <c r="CE21" i="1"/>
  <c r="CN21" i="1"/>
  <c r="CO10" i="1"/>
  <c r="CR11" i="1"/>
  <c r="CS11" i="1" s="1"/>
  <c r="CR18" i="1"/>
  <c r="CI11" i="1"/>
  <c r="CC12" i="1"/>
  <c r="CM12" i="1"/>
  <c r="CI13" i="1"/>
  <c r="CC14" i="1"/>
  <c r="CM14" i="1"/>
  <c r="CI15" i="1"/>
  <c r="CC16" i="1"/>
  <c r="CM16" i="1"/>
  <c r="CI17" i="1"/>
  <c r="CC18" i="1"/>
  <c r="CM18" i="1"/>
  <c r="CI19" i="1"/>
  <c r="CC20" i="1"/>
  <c r="CM20" i="1"/>
  <c r="CI21" i="1"/>
  <c r="CT10" i="1"/>
  <c r="CJ10" i="1"/>
  <c r="CQ18" i="1"/>
  <c r="CQ13" i="1"/>
  <c r="CQ21" i="1"/>
  <c r="CH12" i="1"/>
  <c r="CH20" i="1"/>
  <c r="CH15" i="1"/>
  <c r="CQ12" i="1"/>
  <c r="CR17" i="1"/>
  <c r="CG11" i="1"/>
  <c r="CP11" i="1"/>
  <c r="CL12" i="1"/>
  <c r="CG13" i="1"/>
  <c r="CP13" i="1"/>
  <c r="CL14" i="1"/>
  <c r="CG15" i="1"/>
  <c r="CP15" i="1"/>
  <c r="CL16" i="1"/>
  <c r="CG17" i="1"/>
  <c r="CP17" i="1"/>
  <c r="CL18" i="1"/>
  <c r="CG19" i="1"/>
  <c r="CP19" i="1"/>
  <c r="CL20" i="1"/>
  <c r="CG21" i="1"/>
  <c r="CP21" i="1"/>
  <c r="CM10" i="1"/>
  <c r="CR12" i="1"/>
  <c r="CR20" i="1"/>
  <c r="CK11" i="1"/>
  <c r="CF12" i="1"/>
  <c r="CO12" i="1"/>
  <c r="CK13" i="1"/>
  <c r="CF14" i="1"/>
  <c r="CO14" i="1"/>
  <c r="CK15" i="1"/>
  <c r="CF16" i="1"/>
  <c r="CO16" i="1"/>
  <c r="CK17" i="1"/>
  <c r="CF18" i="1"/>
  <c r="CO18" i="1"/>
  <c r="CK19" i="1"/>
  <c r="CF20" i="1"/>
  <c r="CO20" i="1"/>
  <c r="CK21" i="1"/>
  <c r="CE10" i="1"/>
  <c r="CQ16" i="1"/>
  <c r="CQ11" i="1"/>
  <c r="CQ19" i="1"/>
  <c r="CI10" i="1"/>
  <c r="CH18" i="1"/>
  <c r="CH13" i="1"/>
  <c r="CQ19" i="26" l="1"/>
  <c r="CQ18" i="26"/>
  <c r="CR16" i="26"/>
  <c r="CR15" i="26"/>
  <c r="CS13" i="26"/>
  <c r="CR12" i="26"/>
  <c r="CQ10" i="26"/>
  <c r="CZ21" i="26"/>
  <c r="CZ20" i="26"/>
  <c r="CZ18" i="26"/>
  <c r="CP16" i="26"/>
  <c r="CP15" i="26"/>
  <c r="CQ13" i="26"/>
  <c r="CP12" i="26"/>
  <c r="CZ11" i="26"/>
  <c r="CX21" i="26"/>
  <c r="CR20" i="27"/>
  <c r="CS19" i="27"/>
  <c r="CR17" i="27"/>
  <c r="CT16" i="27"/>
  <c r="CU14" i="27"/>
  <c r="CS13" i="27"/>
  <c r="CR11" i="27"/>
  <c r="CQ10" i="27"/>
  <c r="CY21" i="27"/>
  <c r="CV19" i="27"/>
  <c r="CX18" i="27"/>
  <c r="CY16" i="27"/>
  <c r="CY15" i="27"/>
  <c r="CX13" i="27"/>
  <c r="CW12" i="27"/>
  <c r="CV10" i="27"/>
  <c r="CP20" i="26"/>
  <c r="CP18" i="26"/>
  <c r="CP17" i="26"/>
  <c r="CQ15" i="26"/>
  <c r="CQ14" i="26"/>
  <c r="CQ12" i="26"/>
  <c r="CP11" i="26"/>
  <c r="CZ10" i="26"/>
  <c r="CY20" i="26"/>
  <c r="CX19" i="26"/>
  <c r="CY17" i="26"/>
  <c r="CY16" i="26"/>
  <c r="CZ14" i="26"/>
  <c r="CZ13" i="26"/>
  <c r="CY11" i="26"/>
  <c r="CX10" i="26"/>
  <c r="CS21" i="27"/>
  <c r="CS20" i="27"/>
  <c r="CU18" i="27"/>
  <c r="CU17" i="27"/>
  <c r="CT15" i="27"/>
  <c r="CV14" i="27"/>
  <c r="CT12" i="27"/>
  <c r="CS11" i="27"/>
  <c r="CQ21" i="27"/>
  <c r="CX20" i="27"/>
  <c r="CY19" i="27"/>
  <c r="CX17" i="27"/>
  <c r="CZ16" i="27"/>
  <c r="CP14" i="27"/>
  <c r="CY13" i="27"/>
  <c r="CX11" i="27"/>
  <c r="CY21" i="26"/>
  <c r="CZ17" i="26"/>
  <c r="CY19" i="26"/>
  <c r="CY18" i="26"/>
  <c r="CZ16" i="26"/>
  <c r="CP14" i="26"/>
  <c r="CP13" i="26"/>
  <c r="CZ12" i="26"/>
  <c r="CY10" i="26"/>
  <c r="CW21" i="26"/>
  <c r="CW19" i="26"/>
  <c r="CW18" i="26"/>
  <c r="CX16" i="26"/>
  <c r="CX15" i="26"/>
  <c r="CY13" i="26"/>
  <c r="CX12" i="26"/>
  <c r="CW10" i="26"/>
  <c r="CU21" i="26"/>
  <c r="CV21" i="27"/>
  <c r="CT19" i="27"/>
  <c r="CV18" i="27"/>
  <c r="CW16" i="27"/>
  <c r="CW15" i="27"/>
  <c r="CV13" i="27"/>
  <c r="CU12" i="27"/>
  <c r="CT10" i="27"/>
  <c r="CT21" i="27"/>
  <c r="CY20" i="27"/>
  <c r="CP18" i="27"/>
  <c r="CQ16" i="27"/>
  <c r="CQ15" i="27"/>
  <c r="CP13" i="27"/>
  <c r="CZ12" i="27"/>
  <c r="CY11" i="27"/>
  <c r="CS20" i="26"/>
  <c r="CR19" i="26"/>
  <c r="CS17" i="26"/>
  <c r="CS16" i="26"/>
  <c r="CT14" i="26"/>
  <c r="CT13" i="26"/>
  <c r="CS11" i="26"/>
  <c r="CR10" i="26"/>
  <c r="CQ20" i="26"/>
  <c r="CP19" i="26"/>
  <c r="CQ17" i="26"/>
  <c r="CQ16" i="26"/>
  <c r="CR14" i="26"/>
  <c r="CR13" i="26"/>
  <c r="CQ11" i="26"/>
  <c r="CP10" i="26"/>
  <c r="CZ19" i="27"/>
  <c r="CV20" i="27"/>
  <c r="CW19" i="27"/>
  <c r="CV17" i="27"/>
  <c r="CX16" i="27"/>
  <c r="CY14" i="27"/>
  <c r="CW13" i="27"/>
  <c r="CV11" i="27"/>
  <c r="CU10" i="27"/>
  <c r="CP20" i="27"/>
  <c r="CQ19" i="27"/>
  <c r="CP17" i="27"/>
  <c r="CR16" i="27"/>
  <c r="CS14" i="27"/>
  <c r="CQ13" i="27"/>
  <c r="CP11" i="27"/>
  <c r="CZ10" i="27"/>
  <c r="CZ19" i="26"/>
  <c r="CW20" i="26"/>
  <c r="CV19" i="26"/>
  <c r="CW17" i="26"/>
  <c r="CW16" i="26"/>
  <c r="CX14" i="26"/>
  <c r="CX13" i="26"/>
  <c r="CW11" i="26"/>
  <c r="CV10" i="26"/>
  <c r="CU20" i="26"/>
  <c r="CT19" i="26"/>
  <c r="CU17" i="26"/>
  <c r="CU16" i="26"/>
  <c r="CV14" i="26"/>
  <c r="CV13" i="26"/>
  <c r="CU11" i="26"/>
  <c r="CT10" i="26"/>
  <c r="CX21" i="27"/>
  <c r="CW20" i="27"/>
  <c r="CY18" i="27"/>
  <c r="CY17" i="27"/>
  <c r="CX15" i="27"/>
  <c r="CZ14" i="27"/>
  <c r="CX12" i="27"/>
  <c r="CW11" i="27"/>
  <c r="CU21" i="27"/>
  <c r="CQ20" i="27"/>
  <c r="CS18" i="27"/>
  <c r="CS17" i="27"/>
  <c r="CR15" i="27"/>
  <c r="CT14" i="27"/>
  <c r="CR12" i="27"/>
  <c r="CQ11" i="27"/>
  <c r="CZ15" i="26"/>
  <c r="CU19" i="26"/>
  <c r="CU18" i="26"/>
  <c r="CV16" i="26"/>
  <c r="CV15" i="26"/>
  <c r="CW13" i="26"/>
  <c r="CV12" i="26"/>
  <c r="CU10" i="26"/>
  <c r="CS21" i="26"/>
  <c r="CS19" i="26"/>
  <c r="CS18" i="26"/>
  <c r="CT16" i="26"/>
  <c r="CT15" i="26"/>
  <c r="CU13" i="26"/>
  <c r="CT12" i="26"/>
  <c r="CS10" i="26"/>
  <c r="CQ21" i="26"/>
  <c r="CW21" i="27"/>
  <c r="CX19" i="27"/>
  <c r="CZ18" i="27"/>
  <c r="CP16" i="27"/>
  <c r="CQ14" i="27"/>
  <c r="CZ13" i="27"/>
  <c r="CY12" i="27"/>
  <c r="CX10" i="27"/>
  <c r="CZ21" i="27"/>
  <c r="CR19" i="27"/>
  <c r="CT18" i="27"/>
  <c r="CU16" i="27"/>
  <c r="CU15" i="27"/>
  <c r="CT13" i="27"/>
  <c r="CS12" i="27"/>
  <c r="CR10" i="27"/>
  <c r="CW10" i="27"/>
  <c r="CT20" i="26"/>
  <c r="CT18" i="26"/>
  <c r="CT17" i="26"/>
  <c r="CU15" i="26"/>
  <c r="CU14" i="26"/>
  <c r="CU12" i="26"/>
  <c r="CT11" i="26"/>
  <c r="CR21" i="26"/>
  <c r="CR20" i="26"/>
  <c r="CR18" i="26"/>
  <c r="CR17" i="26"/>
  <c r="CS15" i="26"/>
  <c r="CS14" i="26"/>
  <c r="CS12" i="26"/>
  <c r="CR11" i="26"/>
  <c r="CP21" i="26"/>
  <c r="CZ17" i="27"/>
  <c r="CZ20" i="27"/>
  <c r="CQ18" i="27"/>
  <c r="CQ17" i="27"/>
  <c r="CP15" i="27"/>
  <c r="CR14" i="27"/>
  <c r="CP12" i="27"/>
  <c r="CZ11" i="27"/>
  <c r="CY10" i="27"/>
  <c r="CT20" i="27"/>
  <c r="CU19" i="27"/>
  <c r="CT17" i="27"/>
  <c r="CV16" i="27"/>
  <c r="CW14" i="27"/>
  <c r="CU13" i="27"/>
  <c r="CT11" i="27"/>
  <c r="CS10" i="27"/>
  <c r="CX20" i="26"/>
  <c r="CX18" i="26"/>
  <c r="CX17" i="26"/>
  <c r="CY15" i="26"/>
  <c r="CY14" i="26"/>
  <c r="CY12" i="26"/>
  <c r="CX11" i="26"/>
  <c r="CV21" i="26"/>
  <c r="CV20" i="26"/>
  <c r="CV18" i="26"/>
  <c r="CV17" i="26"/>
  <c r="CW15" i="26"/>
  <c r="CW14" i="26"/>
  <c r="CW12" i="26"/>
  <c r="CV11" i="26"/>
  <c r="CR21" i="27"/>
  <c r="CP19" i="27"/>
  <c r="CR18" i="27"/>
  <c r="CS16" i="27"/>
  <c r="CS15" i="27"/>
  <c r="CR13" i="27"/>
  <c r="CQ12" i="27"/>
  <c r="CP10" i="27"/>
  <c r="CP21" i="27"/>
  <c r="CU20" i="27"/>
  <c r="CW18" i="27"/>
  <c r="CW17" i="27"/>
  <c r="CV15" i="27"/>
  <c r="CX14" i="27"/>
  <c r="CV12" i="27"/>
  <c r="CU11" i="27"/>
  <c r="BG15" i="17"/>
  <c r="CZ15" i="18"/>
  <c r="CW20" i="23"/>
  <c r="CY11" i="19"/>
  <c r="CU10" i="22"/>
  <c r="CQ13" i="25"/>
  <c r="CZ11" i="25"/>
  <c r="CZ15" i="19"/>
  <c r="CP17" i="19"/>
  <c r="CQ19" i="19"/>
  <c r="CR10" i="19"/>
  <c r="CS12" i="19"/>
  <c r="CT16" i="19"/>
  <c r="CU18" i="19"/>
  <c r="CT11" i="19"/>
  <c r="CU13" i="19"/>
  <c r="CV17" i="19"/>
  <c r="CW19" i="19"/>
  <c r="CX10" i="19"/>
  <c r="CY12" i="19"/>
  <c r="CZ16" i="19"/>
  <c r="CP18" i="19"/>
  <c r="CQ20" i="19"/>
  <c r="CX13" i="19"/>
  <c r="CY15" i="19"/>
  <c r="CZ19" i="19"/>
  <c r="CP21" i="19"/>
  <c r="CQ10" i="19"/>
  <c r="CR14" i="19"/>
  <c r="CS16" i="19"/>
  <c r="CT20" i="19"/>
  <c r="CS11" i="19"/>
  <c r="CT15" i="19"/>
  <c r="CU17" i="19"/>
  <c r="CV21" i="19"/>
  <c r="CW10" i="19"/>
  <c r="CX14" i="19"/>
  <c r="CY16" i="19"/>
  <c r="CZ20" i="19"/>
  <c r="CQ19" i="23"/>
  <c r="CQ16" i="23"/>
  <c r="CP14" i="23"/>
  <c r="CZ12" i="23"/>
  <c r="CW17" i="23"/>
  <c r="CV15" i="23"/>
  <c r="CU11" i="23"/>
  <c r="CX20" i="23"/>
  <c r="CQ21" i="23"/>
  <c r="CR18" i="23"/>
  <c r="CQ14" i="23"/>
  <c r="CP12" i="23"/>
  <c r="CZ10" i="23"/>
  <c r="CW15" i="23"/>
  <c r="CV13" i="23"/>
  <c r="CZ19" i="23"/>
  <c r="CZ19" i="22"/>
  <c r="CQ15" i="22"/>
  <c r="CP13" i="22"/>
  <c r="CZ11" i="22"/>
  <c r="CQ16" i="22"/>
  <c r="CP14" i="22"/>
  <c r="CZ12" i="22"/>
  <c r="CQ20" i="22"/>
  <c r="CY21" i="22"/>
  <c r="CY17" i="22"/>
  <c r="CX15" i="22"/>
  <c r="CW11" i="22"/>
  <c r="CY18" i="22"/>
  <c r="CX16" i="22"/>
  <c r="CW12" i="22"/>
  <c r="CV10" i="22"/>
  <c r="CU20" i="25"/>
  <c r="CT17" i="25"/>
  <c r="CS15" i="25"/>
  <c r="CZ12" i="18"/>
  <c r="CW10" i="18"/>
  <c r="CX18" i="18"/>
  <c r="CV15" i="18"/>
  <c r="CT12" i="18"/>
  <c r="CY20" i="18"/>
  <c r="CY16" i="18"/>
  <c r="CY12" i="18"/>
  <c r="CY10" i="18"/>
  <c r="CQ18" i="18"/>
  <c r="CX19" i="18"/>
  <c r="CV16" i="18"/>
  <c r="CT13" i="18"/>
  <c r="CV10" i="18"/>
  <c r="CS18" i="18"/>
  <c r="CS14" i="18"/>
  <c r="CZ19" i="18"/>
  <c r="CQ21" i="18"/>
  <c r="CX20" i="18"/>
  <c r="CV17" i="18"/>
  <c r="CT14" i="18"/>
  <c r="CR11" i="18"/>
  <c r="CU19" i="18"/>
  <c r="CU15" i="18"/>
  <c r="CU11" i="18"/>
  <c r="CQ11" i="18"/>
  <c r="CX21" i="18"/>
  <c r="CV18" i="18"/>
  <c r="CT15" i="18"/>
  <c r="CR12" i="18"/>
  <c r="CW20" i="18"/>
  <c r="CW16" i="18"/>
  <c r="CW12" i="18"/>
  <c r="CU10" i="25"/>
  <c r="CV12" i="25"/>
  <c r="CW16" i="25"/>
  <c r="CX18" i="25"/>
  <c r="CT11" i="25"/>
  <c r="CU15" i="25"/>
  <c r="CV17" i="25"/>
  <c r="CW20" i="25"/>
  <c r="CP21" i="25"/>
  <c r="CU12" i="25"/>
  <c r="CV14" i="25"/>
  <c r="CW18" i="25"/>
  <c r="CS11" i="25"/>
  <c r="CQ10" i="25"/>
  <c r="CR12" i="25"/>
  <c r="CS16" i="25"/>
  <c r="CT18" i="25"/>
  <c r="CP11" i="25"/>
  <c r="CQ15" i="25"/>
  <c r="CR17" i="25"/>
  <c r="CS20" i="25"/>
  <c r="CX21" i="25"/>
  <c r="CQ12" i="25"/>
  <c r="CR14" i="25"/>
  <c r="CS18" i="25"/>
  <c r="CP19" i="23"/>
  <c r="CP18" i="23"/>
  <c r="CZ16" i="23"/>
  <c r="CY12" i="23"/>
  <c r="CX10" i="23"/>
  <c r="CU15" i="23"/>
  <c r="CT13" i="23"/>
  <c r="CV19" i="23"/>
  <c r="CT21" i="23"/>
  <c r="CQ18" i="23"/>
  <c r="CP16" i="23"/>
  <c r="CZ14" i="23"/>
  <c r="CY10" i="23"/>
  <c r="CV17" i="23"/>
  <c r="CU13" i="23"/>
  <c r="CT11" i="23"/>
  <c r="CS21" i="22"/>
  <c r="CS17" i="22"/>
  <c r="CR15" i="22"/>
  <c r="CQ11" i="22"/>
  <c r="CS18" i="22"/>
  <c r="CR16" i="22"/>
  <c r="CQ12" i="22"/>
  <c r="CP10" i="22"/>
  <c r="CX21" i="22"/>
  <c r="CV19" i="22"/>
  <c r="CZ17" i="22"/>
  <c r="CY13" i="22"/>
  <c r="CX11" i="22"/>
  <c r="CZ18" i="22"/>
  <c r="CY14" i="22"/>
  <c r="CX12" i="22"/>
  <c r="CR20" i="25"/>
  <c r="CV19" i="25"/>
  <c r="CU17" i="25"/>
  <c r="CT13" i="25"/>
  <c r="CV21" i="23"/>
  <c r="CV11" i="19"/>
  <c r="CW13" i="19"/>
  <c r="CX17" i="19"/>
  <c r="CY19" i="19"/>
  <c r="CZ10" i="19"/>
  <c r="CP12" i="19"/>
  <c r="CQ14" i="19"/>
  <c r="CR18" i="19"/>
  <c r="CS20" i="19"/>
  <c r="CR13" i="19"/>
  <c r="CS15" i="19"/>
  <c r="CT19" i="19"/>
  <c r="CU21" i="19"/>
  <c r="CV12" i="19"/>
  <c r="CW14" i="19"/>
  <c r="CX18" i="19"/>
  <c r="CY20" i="19"/>
  <c r="CU11" i="19"/>
  <c r="CV15" i="19"/>
  <c r="CW17" i="19"/>
  <c r="CX21" i="19"/>
  <c r="CY10" i="19"/>
  <c r="CZ14" i="19"/>
  <c r="CP16" i="19"/>
  <c r="CQ18" i="19"/>
  <c r="CP11" i="19"/>
  <c r="CQ13" i="19"/>
  <c r="CR17" i="19"/>
  <c r="CS19" i="19"/>
  <c r="CT10" i="19"/>
  <c r="CU12" i="19"/>
  <c r="CV16" i="19"/>
  <c r="CW18" i="19"/>
  <c r="CT20" i="23"/>
  <c r="CS21" i="23"/>
  <c r="CT18" i="23"/>
  <c r="CS14" i="23"/>
  <c r="CR12" i="23"/>
  <c r="CZ20" i="23"/>
  <c r="CY15" i="23"/>
  <c r="CX13" i="23"/>
  <c r="CR21" i="23"/>
  <c r="CV20" i="23"/>
  <c r="CU18" i="23"/>
  <c r="CT16" i="23"/>
  <c r="CS12" i="23"/>
  <c r="CR10" i="23"/>
  <c r="CZ17" i="23"/>
  <c r="CY13" i="23"/>
  <c r="CX11" i="23"/>
  <c r="CV20" i="22"/>
  <c r="CY19" i="22"/>
  <c r="CY15" i="22"/>
  <c r="CX13" i="22"/>
  <c r="CZ20" i="22"/>
  <c r="CY16" i="22"/>
  <c r="CX14" i="22"/>
  <c r="CW10" i="22"/>
  <c r="CY20" i="22"/>
  <c r="CP19" i="22"/>
  <c r="CV17" i="22"/>
  <c r="CU13" i="22"/>
  <c r="CT11" i="22"/>
  <c r="CV18" i="22"/>
  <c r="CU14" i="22"/>
  <c r="CT12" i="22"/>
  <c r="CZ20" i="25"/>
  <c r="CR19" i="25"/>
  <c r="CQ17" i="25"/>
  <c r="CP13" i="25"/>
  <c r="CZ20" i="18"/>
  <c r="CQ20" i="18"/>
  <c r="CV19" i="18"/>
  <c r="CT16" i="18"/>
  <c r="CR13" i="18"/>
  <c r="CY21" i="18"/>
  <c r="CY17" i="18"/>
  <c r="CY13" i="18"/>
  <c r="CZ17" i="18"/>
  <c r="CX10" i="18"/>
  <c r="CV20" i="18"/>
  <c r="CT17" i="18"/>
  <c r="CR14" i="18"/>
  <c r="CP11" i="18"/>
  <c r="CS19" i="18"/>
  <c r="CS15" i="18"/>
  <c r="CS11" i="18"/>
  <c r="CQ13" i="18"/>
  <c r="CV21" i="18"/>
  <c r="CT18" i="18"/>
  <c r="CR15" i="18"/>
  <c r="CP12" i="18"/>
  <c r="CU20" i="18"/>
  <c r="CU16" i="18"/>
  <c r="CU12" i="18"/>
  <c r="CZ18" i="18"/>
  <c r="CQ10" i="18"/>
  <c r="CT19" i="18"/>
  <c r="CR16" i="18"/>
  <c r="CP13" i="18"/>
  <c r="CW21" i="18"/>
  <c r="CW17" i="18"/>
  <c r="CW13" i="18"/>
  <c r="CS12" i="25"/>
  <c r="CT14" i="25"/>
  <c r="CU18" i="25"/>
  <c r="CQ11" i="25"/>
  <c r="CR13" i="25"/>
  <c r="CS17" i="25"/>
  <c r="CT19" i="25"/>
  <c r="CQ21" i="25"/>
  <c r="CR10" i="25"/>
  <c r="CS14" i="25"/>
  <c r="CT16" i="25"/>
  <c r="CR21" i="25"/>
  <c r="CY10" i="25"/>
  <c r="CZ12" i="25"/>
  <c r="CP14" i="25"/>
  <c r="CQ18" i="25"/>
  <c r="CX11" i="25"/>
  <c r="CY15" i="25"/>
  <c r="CZ17" i="25"/>
  <c r="CP19" i="25"/>
  <c r="CV20" i="25"/>
  <c r="CY12" i="25"/>
  <c r="CZ14" i="25"/>
  <c r="CP16" i="25"/>
  <c r="CW11" i="25"/>
  <c r="CR20" i="23"/>
  <c r="CS18" i="23"/>
  <c r="CR16" i="23"/>
  <c r="CQ12" i="23"/>
  <c r="CP10" i="23"/>
  <c r="CX17" i="23"/>
  <c r="CW13" i="23"/>
  <c r="CV11" i="23"/>
  <c r="CU20" i="23"/>
  <c r="CS19" i="23"/>
  <c r="CS16" i="23"/>
  <c r="CR14" i="23"/>
  <c r="CQ10" i="23"/>
  <c r="CY17" i="23"/>
  <c r="CX15" i="23"/>
  <c r="CW11" i="23"/>
  <c r="CT21" i="22"/>
  <c r="CU19" i="22"/>
  <c r="CU15" i="22"/>
  <c r="CT13" i="22"/>
  <c r="CV21" i="22"/>
  <c r="CU16" i="22"/>
  <c r="CT14" i="22"/>
  <c r="CS10" i="22"/>
  <c r="CU20" i="22"/>
  <c r="CT19" i="22"/>
  <c r="CR17" i="22"/>
  <c r="CQ13" i="22"/>
  <c r="CP11" i="22"/>
  <c r="CR18" i="22"/>
  <c r="CQ14" i="22"/>
  <c r="CP12" i="22"/>
  <c r="CT21" i="25"/>
  <c r="CY20" i="25"/>
  <c r="CX17" i="25"/>
  <c r="CW15" i="25"/>
  <c r="CW20" i="22"/>
  <c r="CT13" i="19"/>
  <c r="CU15" i="19"/>
  <c r="CV19" i="19"/>
  <c r="CW21" i="19"/>
  <c r="CX12" i="19"/>
  <c r="CY14" i="19"/>
  <c r="CZ18" i="19"/>
  <c r="CP20" i="19"/>
  <c r="CZ13" i="19"/>
  <c r="CP15" i="19"/>
  <c r="CQ17" i="19"/>
  <c r="CR21" i="19"/>
  <c r="CS10" i="19"/>
  <c r="CT14" i="19"/>
  <c r="CU16" i="19"/>
  <c r="CV20" i="19"/>
  <c r="CR11" i="19"/>
  <c r="CS13" i="19"/>
  <c r="CT17" i="19"/>
  <c r="CU19" i="19"/>
  <c r="CV10" i="19"/>
  <c r="CW12" i="19"/>
  <c r="CX16" i="19"/>
  <c r="CY18" i="19"/>
  <c r="CX11" i="19"/>
  <c r="CY13" i="19"/>
  <c r="CZ17" i="19"/>
  <c r="CP19" i="19"/>
  <c r="CQ21" i="19"/>
  <c r="CR12" i="19"/>
  <c r="CS14" i="19"/>
  <c r="CT18" i="19"/>
  <c r="CU20" i="19"/>
  <c r="CX19" i="23"/>
  <c r="CW18" i="23"/>
  <c r="CV16" i="23"/>
  <c r="CU12" i="23"/>
  <c r="CT10" i="23"/>
  <c r="CQ15" i="23"/>
  <c r="CP13" i="23"/>
  <c r="CZ11" i="23"/>
  <c r="CY20" i="23"/>
  <c r="CW19" i="23"/>
  <c r="CW16" i="23"/>
  <c r="CV14" i="23"/>
  <c r="CU10" i="23"/>
  <c r="CR17" i="23"/>
  <c r="CQ13" i="23"/>
  <c r="CP11" i="23"/>
  <c r="CW21" i="22"/>
  <c r="CW17" i="22"/>
  <c r="CV15" i="22"/>
  <c r="CU11" i="22"/>
  <c r="CW18" i="22"/>
  <c r="CV16" i="22"/>
  <c r="CU12" i="22"/>
  <c r="CT10" i="22"/>
  <c r="CP21" i="22"/>
  <c r="CS19" i="22"/>
  <c r="CS15" i="22"/>
  <c r="CR13" i="22"/>
  <c r="CR21" i="22"/>
  <c r="CS16" i="22"/>
  <c r="CR14" i="22"/>
  <c r="CQ10" i="22"/>
  <c r="CS21" i="25"/>
  <c r="CQ19" i="25"/>
  <c r="CY17" i="25"/>
  <c r="CX13" i="25"/>
  <c r="CQ12" i="18"/>
  <c r="CT20" i="18"/>
  <c r="CR17" i="18"/>
  <c r="CP14" i="18"/>
  <c r="CP10" i="18"/>
  <c r="CY18" i="18"/>
  <c r="CY14" i="18"/>
  <c r="CZ21" i="18"/>
  <c r="CQ15" i="18"/>
  <c r="CT21" i="18"/>
  <c r="CR18" i="18"/>
  <c r="CP15" i="18"/>
  <c r="CX11" i="18"/>
  <c r="CS20" i="18"/>
  <c r="CS16" i="18"/>
  <c r="CS12" i="18"/>
  <c r="CZ16" i="18"/>
  <c r="CS10" i="18"/>
  <c r="CR19" i="18"/>
  <c r="CP16" i="18"/>
  <c r="CX12" i="18"/>
  <c r="CU21" i="18"/>
  <c r="CU17" i="18"/>
  <c r="CU13" i="18"/>
  <c r="CZ13" i="18"/>
  <c r="CQ14" i="18"/>
  <c r="CR20" i="18"/>
  <c r="CP17" i="18"/>
  <c r="CX13" i="18"/>
  <c r="CR10" i="18"/>
  <c r="CW18" i="18"/>
  <c r="CW14" i="18"/>
  <c r="CP10" i="25"/>
  <c r="CQ14" i="25"/>
  <c r="CR16" i="25"/>
  <c r="CY11" i="25"/>
  <c r="CZ13" i="25"/>
  <c r="CP15" i="25"/>
  <c r="CS19" i="25"/>
  <c r="CY21" i="25"/>
  <c r="CZ10" i="25"/>
  <c r="CP12" i="25"/>
  <c r="CQ16" i="25"/>
  <c r="CR18" i="25"/>
  <c r="CY13" i="25"/>
  <c r="CW12" i="25"/>
  <c r="CX14" i="25"/>
  <c r="CY18" i="25"/>
  <c r="CU11" i="25"/>
  <c r="CV13" i="25"/>
  <c r="CW17" i="25"/>
  <c r="CZ19" i="25"/>
  <c r="CU21" i="25"/>
  <c r="CV10" i="25"/>
  <c r="CW14" i="25"/>
  <c r="CX16" i="25"/>
  <c r="CZ21" i="25"/>
  <c r="CX21" i="23"/>
  <c r="CU19" i="23"/>
  <c r="CU16" i="23"/>
  <c r="CT14" i="23"/>
  <c r="CS10" i="23"/>
  <c r="CP17" i="23"/>
  <c r="CZ15" i="23"/>
  <c r="CY11" i="23"/>
  <c r="CP20" i="23"/>
  <c r="CU21" i="23"/>
  <c r="CV18" i="23"/>
  <c r="CU14" i="23"/>
  <c r="CT12" i="23"/>
  <c r="CQ17" i="23"/>
  <c r="CP15" i="23"/>
  <c r="CZ13" i="23"/>
  <c r="CS20" i="22"/>
  <c r="CR19" i="22"/>
  <c r="CX17" i="22"/>
  <c r="CW13" i="22"/>
  <c r="CV11" i="22"/>
  <c r="CX18" i="22"/>
  <c r="CW14" i="22"/>
  <c r="CV12" i="22"/>
  <c r="CP20" i="22"/>
  <c r="CU21" i="22"/>
  <c r="CU17" i="22"/>
  <c r="CT15" i="22"/>
  <c r="CS11" i="22"/>
  <c r="CU18" i="22"/>
  <c r="CT16" i="22"/>
  <c r="CS12" i="22"/>
  <c r="CR10" i="22"/>
  <c r="CQ20" i="25"/>
  <c r="CP17" i="25"/>
  <c r="CZ15" i="25"/>
  <c r="CR11" i="25"/>
  <c r="CZ10" i="22"/>
  <c r="CQ11" i="19"/>
  <c r="CR15" i="19"/>
  <c r="CS17" i="19"/>
  <c r="CT21" i="19"/>
  <c r="CU10" i="19"/>
  <c r="CV14" i="19"/>
  <c r="CW16" i="19"/>
  <c r="CX20" i="19"/>
  <c r="CW11" i="19"/>
  <c r="CX15" i="19"/>
  <c r="CY17" i="19"/>
  <c r="CZ21" i="19"/>
  <c r="CP10" i="19"/>
  <c r="CQ12" i="19"/>
  <c r="CR16" i="19"/>
  <c r="CS18" i="19"/>
  <c r="CZ11" i="19"/>
  <c r="CP13" i="19"/>
  <c r="CQ15" i="19"/>
  <c r="CR19" i="19"/>
  <c r="CS21" i="19"/>
  <c r="CT12" i="19"/>
  <c r="CU14" i="19"/>
  <c r="CV18" i="19"/>
  <c r="CW20" i="19"/>
  <c r="CV13" i="19"/>
  <c r="CW15" i="19"/>
  <c r="CX19" i="19"/>
  <c r="CY21" i="19"/>
  <c r="CZ12" i="19"/>
  <c r="CP14" i="19"/>
  <c r="CQ16" i="19"/>
  <c r="CR20" i="19"/>
  <c r="CP21" i="23"/>
  <c r="CY19" i="23"/>
  <c r="CY16" i="23"/>
  <c r="CX14" i="23"/>
  <c r="CW10" i="23"/>
  <c r="CT17" i="23"/>
  <c r="CS13" i="23"/>
  <c r="CR11" i="23"/>
  <c r="CQ20" i="23"/>
  <c r="CY21" i="23"/>
  <c r="CY18" i="23"/>
  <c r="CY14" i="23"/>
  <c r="CX12" i="23"/>
  <c r="CU17" i="23"/>
  <c r="CT15" i="23"/>
  <c r="CS11" i="23"/>
  <c r="CT20" i="22"/>
  <c r="CX19" i="22"/>
  <c r="CT17" i="22"/>
  <c r="CS13" i="22"/>
  <c r="CR11" i="22"/>
  <c r="CT18" i="22"/>
  <c r="CS14" i="22"/>
  <c r="CR12" i="22"/>
  <c r="CX20" i="22"/>
  <c r="CQ21" i="22"/>
  <c r="CQ17" i="22"/>
  <c r="CP15" i="22"/>
  <c r="CZ13" i="22"/>
  <c r="CQ18" i="22"/>
  <c r="CP16" i="22"/>
  <c r="CZ14" i="22"/>
  <c r="CY10" i="22"/>
  <c r="CT20" i="25"/>
  <c r="CW19" i="25"/>
  <c r="CV15" i="25"/>
  <c r="CU13" i="25"/>
  <c r="CQ17" i="18"/>
  <c r="CR21" i="18"/>
  <c r="CP18" i="18"/>
  <c r="CX14" i="18"/>
  <c r="CV11" i="18"/>
  <c r="CY19" i="18"/>
  <c r="CY15" i="18"/>
  <c r="CY11" i="18"/>
  <c r="CZ14" i="18"/>
  <c r="CU10" i="18"/>
  <c r="CP19" i="18"/>
  <c r="CX15" i="18"/>
  <c r="CV12" i="18"/>
  <c r="CS21" i="18"/>
  <c r="CS17" i="18"/>
  <c r="CS13" i="18"/>
  <c r="CZ11" i="18"/>
  <c r="CQ16" i="18"/>
  <c r="CP20" i="18"/>
  <c r="CX16" i="18"/>
  <c r="CV13" i="18"/>
  <c r="CT10" i="18"/>
  <c r="CU18" i="18"/>
  <c r="CU14" i="18"/>
  <c r="CZ10" i="18"/>
  <c r="CQ19" i="18"/>
  <c r="CP21" i="18"/>
  <c r="CX17" i="18"/>
  <c r="CV14" i="18"/>
  <c r="CT11" i="18"/>
  <c r="CW19" i="18"/>
  <c r="CW15" i="18"/>
  <c r="CW11" i="18"/>
  <c r="CX10" i="25"/>
  <c r="CY14" i="25"/>
  <c r="CZ16" i="25"/>
  <c r="CP18" i="25"/>
  <c r="CW13" i="25"/>
  <c r="CX15" i="25"/>
  <c r="CY19" i="25"/>
  <c r="CP20" i="25"/>
  <c r="CW10" i="25"/>
  <c r="CX12" i="25"/>
  <c r="CY16" i="25"/>
  <c r="CZ18" i="25"/>
  <c r="CV11" i="25"/>
  <c r="CT10" i="25"/>
  <c r="CU14" i="25"/>
  <c r="CV16" i="25"/>
  <c r="CV21" i="25"/>
  <c r="CS13" i="25"/>
  <c r="CT15" i="25"/>
  <c r="CX19" i="25"/>
  <c r="CX20" i="25"/>
  <c r="CS10" i="25"/>
  <c r="CT12" i="25"/>
  <c r="CU16" i="25"/>
  <c r="CV18" i="25"/>
  <c r="CS20" i="23"/>
  <c r="CW21" i="23"/>
  <c r="CX18" i="23"/>
  <c r="CW14" i="23"/>
  <c r="CV12" i="23"/>
  <c r="CS17" i="23"/>
  <c r="CR15" i="23"/>
  <c r="CQ11" i="23"/>
  <c r="CZ21" i="23"/>
  <c r="CT19" i="23"/>
  <c r="CZ18" i="23"/>
  <c r="CX16" i="23"/>
  <c r="CW12" i="23"/>
  <c r="CV10" i="23"/>
  <c r="CS15" i="23"/>
  <c r="CR13" i="23"/>
  <c r="CR19" i="23"/>
  <c r="CQ19" i="22"/>
  <c r="CP17" i="22"/>
  <c r="CZ15" i="22"/>
  <c r="CY11" i="22"/>
  <c r="CP18" i="22"/>
  <c r="CZ16" i="22"/>
  <c r="CY12" i="22"/>
  <c r="CX10" i="22"/>
  <c r="CR20" i="22"/>
  <c r="CW19" i="22"/>
  <c r="CW15" i="22"/>
  <c r="CV13" i="22"/>
  <c r="CZ21" i="22"/>
  <c r="CW16" i="22"/>
  <c r="CV14" i="22"/>
  <c r="CW21" i="25"/>
  <c r="CU19" i="25"/>
  <c r="CR15" i="25"/>
  <c r="BG13" i="17"/>
  <c r="BG10" i="17"/>
  <c r="BI10" i="17"/>
  <c r="BI18" i="17"/>
  <c r="BI14" i="17"/>
  <c r="BH10" i="17"/>
  <c r="BL11" i="17"/>
  <c r="BQ11" i="17" s="1"/>
  <c r="BR11" i="17" s="1"/>
  <c r="BH20" i="17"/>
  <c r="BH18" i="17"/>
  <c r="BH16" i="17"/>
  <c r="BH14" i="17"/>
  <c r="BJ20" i="17"/>
  <c r="BJ18" i="17"/>
  <c r="BJ16" i="17"/>
  <c r="BJ14" i="17"/>
  <c r="BI13" i="17"/>
  <c r="BG12" i="17"/>
  <c r="BH12" i="17"/>
  <c r="BI11" i="17"/>
  <c r="BI20" i="17"/>
  <c r="BI16" i="17"/>
  <c r="BH13" i="17"/>
  <c r="BJ21" i="17"/>
  <c r="BJ19" i="17"/>
  <c r="BJ17" i="17"/>
  <c r="BJ15" i="17"/>
  <c r="BH21" i="17"/>
  <c r="BH19" i="17"/>
  <c r="BH17" i="17"/>
  <c r="BH15" i="17"/>
  <c r="BI12" i="17"/>
  <c r="BH11" i="17"/>
  <c r="BJ13" i="17"/>
  <c r="BJ10" i="17"/>
  <c r="BK10" i="17" s="1"/>
  <c r="BO10" i="17" s="1"/>
  <c r="BP10" i="17" s="1"/>
  <c r="CW11" i="1"/>
  <c r="CX11" i="1" s="1"/>
  <c r="CT11" i="1"/>
  <c r="CS12" i="1"/>
  <c r="CY10" i="1"/>
  <c r="CZ10" i="1" s="1"/>
  <c r="BL12" i="17" l="1"/>
  <c r="BL13" i="17" s="1"/>
  <c r="BK11" i="17"/>
  <c r="CS13" i="1"/>
  <c r="DA10" i="1"/>
  <c r="DB10" i="1" s="1"/>
  <c r="CY11" i="1"/>
  <c r="CZ11" i="1" s="1"/>
  <c r="CT12" i="1"/>
  <c r="BS11" i="17" l="1"/>
  <c r="BT11" i="17" s="1"/>
  <c r="BU11" i="17"/>
  <c r="BV11" i="17" s="1"/>
  <c r="BL14" i="17"/>
  <c r="BQ10" i="17"/>
  <c r="BR10" i="17" s="1"/>
  <c r="BK12" i="17"/>
  <c r="DA11" i="1"/>
  <c r="DB11" i="1" s="1"/>
  <c r="CT13" i="1"/>
  <c r="CS14" i="1"/>
  <c r="DC10" i="1"/>
  <c r="DD10" i="1" s="1"/>
  <c r="BS10" i="17" l="1"/>
  <c r="BT10" i="17" s="1"/>
  <c r="BK13" i="17"/>
  <c r="BW11" i="17"/>
  <c r="BX11" i="17" s="1"/>
  <c r="BL15" i="17"/>
  <c r="CS15" i="1"/>
  <c r="DE10" i="1"/>
  <c r="DF10" i="1" s="1"/>
  <c r="DC11" i="1"/>
  <c r="DD11" i="1" s="1"/>
  <c r="CT14" i="1"/>
  <c r="BY11" i="17" l="1"/>
  <c r="BZ11" i="17" s="1"/>
  <c r="BL16" i="17"/>
  <c r="BU10" i="17"/>
  <c r="BV10" i="17" s="1"/>
  <c r="BK14" i="17"/>
  <c r="CT15" i="1"/>
  <c r="DE11" i="1"/>
  <c r="DF11" i="1" s="1"/>
  <c r="CS16" i="1"/>
  <c r="DG10" i="1"/>
  <c r="DH10" i="1" s="1"/>
  <c r="BW10" i="17" l="1"/>
  <c r="BX10" i="17" s="1"/>
  <c r="BK15" i="17"/>
  <c r="CA11" i="17"/>
  <c r="CB11" i="17" s="1"/>
  <c r="BL17" i="17"/>
  <c r="CS17" i="1"/>
  <c r="DI10" i="1"/>
  <c r="DJ10" i="1" s="1"/>
  <c r="DG11" i="1"/>
  <c r="DH11" i="1" s="1"/>
  <c r="CT16" i="1"/>
  <c r="CC11" i="17" l="1"/>
  <c r="CD11" i="17" s="1"/>
  <c r="BL18" i="17"/>
  <c r="BY10" i="17"/>
  <c r="BZ10" i="17" s="1"/>
  <c r="BK16" i="17"/>
  <c r="CS18" i="1"/>
  <c r="DK10" i="1"/>
  <c r="DL10" i="1" s="1"/>
  <c r="DI11" i="1"/>
  <c r="DJ11" i="1" s="1"/>
  <c r="CT17" i="1"/>
  <c r="CA10" i="17" l="1"/>
  <c r="CB10" i="17" s="1"/>
  <c r="BK17" i="17"/>
  <c r="CE11" i="17"/>
  <c r="CF11" i="17" s="1"/>
  <c r="BL19" i="17"/>
  <c r="DK11" i="1"/>
  <c r="DL11" i="1" s="1"/>
  <c r="CT18" i="1"/>
  <c r="CS19" i="1"/>
  <c r="DM10" i="1"/>
  <c r="DN10" i="1" s="1"/>
  <c r="CG11" i="17" l="1"/>
  <c r="CH11" i="17" s="1"/>
  <c r="BL20" i="17"/>
  <c r="CC10" i="17"/>
  <c r="CD10" i="17" s="1"/>
  <c r="BK18" i="17"/>
  <c r="CS20" i="1"/>
  <c r="DO10" i="1"/>
  <c r="DP10" i="1" s="1"/>
  <c r="DM11" i="1"/>
  <c r="DN11" i="1" s="1"/>
  <c r="CT19" i="1"/>
  <c r="CE10" i="17" l="1"/>
  <c r="CF10" i="17" s="1"/>
  <c r="BK19" i="17"/>
  <c r="CI11" i="17"/>
  <c r="CJ11" i="17" s="1"/>
  <c r="BL21" i="17"/>
  <c r="CK11" i="17" s="1"/>
  <c r="CL11" i="17" s="1"/>
  <c r="DO11" i="1"/>
  <c r="DP11" i="1" s="1"/>
  <c r="CT20" i="1"/>
  <c r="CS21" i="1"/>
  <c r="DS10" i="1" s="1"/>
  <c r="DT10" i="1" s="1"/>
  <c r="DQ10" i="1"/>
  <c r="DR10" i="1" s="1"/>
  <c r="CG10" i="17" l="1"/>
  <c r="CH10" i="17" s="1"/>
  <c r="BK20" i="17"/>
  <c r="DQ11" i="1"/>
  <c r="DR11" i="1" s="1"/>
  <c r="CT21" i="1"/>
  <c r="DS11" i="1" s="1"/>
  <c r="DT11" i="1" s="1"/>
  <c r="CI10" i="17" l="1"/>
  <c r="CJ10" i="17" s="1"/>
  <c r="BK21" i="17"/>
  <c r="CK10" i="17" s="1"/>
  <c r="CL10"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liam p</author>
  </authors>
  <commentList>
    <comment ref="AC8" authorId="0" shapeId="0" xr:uid="{00000000-0006-0000-0300-000001000000}">
      <text>
        <r>
          <rPr>
            <sz val="8"/>
            <color indexed="81"/>
            <rFont val="Tahoma"/>
            <family val="2"/>
          </rPr>
          <t>If you're incurring this charge, your actual MIC is greater than your contracted MIC.
If this charge is significant you should look to reduce your actual MIC or else contact your electricity supplier to discuss a higher MIC.</t>
        </r>
      </text>
    </comment>
    <comment ref="AD8" authorId="0" shapeId="0" xr:uid="{00000000-0006-0000-0300-000002000000}">
      <text>
        <r>
          <rPr>
            <sz val="8"/>
            <color indexed="81"/>
            <rFont val="Tahoma"/>
            <family val="2"/>
          </rPr>
          <t>If your Maximum Demand is &lt;&lt; MIC on an ongoing basis, then your contracted MIC may be too high.</t>
        </r>
      </text>
    </comment>
    <comment ref="AF8" authorId="0" shapeId="0" xr:uid="{00000000-0006-0000-0300-000003000000}">
      <text>
        <r>
          <rPr>
            <sz val="8"/>
            <color indexed="81"/>
            <rFont val="Tahoma"/>
            <family val="2"/>
          </rPr>
          <t>A low Power Factor (PF) results in Wattless Charges. These can be eliminated by the installation of PF correction capacitors.
If you are incurring Wattless Charges it is likely that you already have PF correction capacitors installed, but they may be damaged or the controls may require tuning.
You should contact your electrical contractor to confirm power factor correction capacitors are installed and are operating correctly.</t>
        </r>
      </text>
    </comment>
    <comment ref="AC40" authorId="0" shapeId="0" xr:uid="{00000000-0006-0000-0300-000004000000}">
      <text>
        <r>
          <rPr>
            <sz val="8"/>
            <color indexed="81"/>
            <rFont val="Tahoma"/>
            <family val="2"/>
          </rPr>
          <t>If you're incurring this charge, your actual MIC is greater than your contracted MIC.
If this charge is significant you should look to reduce your actual MIC or else contact your electricity supplier to discuss a higher MIC.</t>
        </r>
      </text>
    </comment>
    <comment ref="AD40" authorId="0" shapeId="0" xr:uid="{00000000-0006-0000-0300-000005000000}">
      <text>
        <r>
          <rPr>
            <sz val="8"/>
            <color indexed="81"/>
            <rFont val="Tahoma"/>
            <family val="2"/>
          </rPr>
          <t>If your Maximum Demand is &lt;&lt; MIC on an ongoing basis, then your contracted MIC may be too high.</t>
        </r>
      </text>
    </comment>
    <comment ref="AF40" authorId="0" shapeId="0" xr:uid="{00000000-0006-0000-0300-000006000000}">
      <text>
        <r>
          <rPr>
            <sz val="8"/>
            <color indexed="81"/>
            <rFont val="Tahoma"/>
            <family val="2"/>
          </rPr>
          <t>A low Power Factor (PF) results in Wattless Charges. These can be eliminated by the installation of PF correction capacitors.
If you are incurring Wattless Charges it is likely that you already have PF correction capacitors installed, but they may be damaged or the controls may require tuning.
You should contact your electrical contractor to confirm power factor correction capacitors are installed and are operating correctly.</t>
        </r>
      </text>
    </comment>
  </commentList>
</comments>
</file>

<file path=xl/sharedStrings.xml><?xml version="1.0" encoding="utf-8"?>
<sst xmlns="http://schemas.openxmlformats.org/spreadsheetml/2006/main" count="2226" uniqueCount="284">
  <si>
    <t>Jan</t>
  </si>
  <si>
    <t>Feb</t>
  </si>
  <si>
    <t>Mar</t>
  </si>
  <si>
    <t>Apr</t>
  </si>
  <si>
    <t>May</t>
  </si>
  <si>
    <t>Jun</t>
  </si>
  <si>
    <t>Jul</t>
  </si>
  <si>
    <t>Aug</t>
  </si>
  <si>
    <t>Sep</t>
  </si>
  <si>
    <t>Oct</t>
  </si>
  <si>
    <t>Nov</t>
  </si>
  <si>
    <t>Dec</t>
  </si>
  <si>
    <t>Day Units</t>
  </si>
  <si>
    <t>No. Units</t>
  </si>
  <si>
    <t>[kWh]</t>
  </si>
  <si>
    <t>[€]</t>
  </si>
  <si>
    <t>Night Units</t>
  </si>
  <si>
    <t>Cost / Unit</t>
  </si>
  <si>
    <t>Total Cost</t>
  </si>
  <si>
    <t>% Units</t>
  </si>
  <si>
    <t>% Cost</t>
  </si>
  <si>
    <t>[%]</t>
  </si>
  <si>
    <t>[kVA]</t>
  </si>
  <si>
    <t>[kW]</t>
  </si>
  <si>
    <t>Total</t>
  </si>
  <si>
    <t>Excess Capacity</t>
  </si>
  <si>
    <t>Excess Capacity Charge</t>
  </si>
  <si>
    <t>Total Other Charges</t>
  </si>
  <si>
    <t>Wattless Charge</t>
  </si>
  <si>
    <t>PSO Levy Charge</t>
  </si>
  <si>
    <t>Maximum Import Capacity</t>
  </si>
  <si>
    <t>Other Charges</t>
  </si>
  <si>
    <t>Average Unit Cost</t>
  </si>
  <si>
    <t>Total Unit Cost</t>
  </si>
  <si>
    <t>-</t>
  </si>
  <si>
    <t>Account No.:</t>
  </si>
  <si>
    <t>Day Consumption</t>
  </si>
  <si>
    <t>Night Consumption</t>
  </si>
  <si>
    <t>Total Consump-tion</t>
  </si>
  <si>
    <t>[€/kWh]</t>
  </si>
  <si>
    <t>[l]</t>
  </si>
  <si>
    <t>Quantity</t>
  </si>
  <si>
    <t>[€/l]</t>
  </si>
  <si>
    <t>Kerosene</t>
  </si>
  <si>
    <t>Electricity</t>
  </si>
  <si>
    <t>Natural Gas</t>
  </si>
  <si>
    <t>LPG</t>
  </si>
  <si>
    <t>GHG Emissions</t>
  </si>
  <si>
    <t>[tCO2]</t>
  </si>
  <si>
    <t>Consumption</t>
  </si>
  <si>
    <t>Total Energy</t>
  </si>
  <si>
    <t>Greenhouse Gas (GHG) Emissions</t>
  </si>
  <si>
    <t>Supplier:</t>
  </si>
  <si>
    <t>Tariff:</t>
  </si>
  <si>
    <t>Electricity Summary</t>
  </si>
  <si>
    <t>GPRN:</t>
  </si>
  <si>
    <t>MPRN:</t>
  </si>
  <si>
    <t>LPG Summary</t>
  </si>
  <si>
    <t>Natural Gas Summary</t>
  </si>
  <si>
    <t>Sample Tariff</t>
  </si>
  <si>
    <t>ABC</t>
  </si>
  <si>
    <t>Energy Cost</t>
  </si>
  <si>
    <t>Energy Consumption</t>
  </si>
  <si>
    <t>All Thermal</t>
  </si>
  <si>
    <t>Actual MD (kW)</t>
  </si>
  <si>
    <t>Contracted MIC (kVA)</t>
  </si>
  <si>
    <t>Actual</t>
  </si>
  <si>
    <t>Actual (Cumulative)</t>
  </si>
  <si>
    <t>Target (Cumulative)</t>
  </si>
  <si>
    <t>Weekend Units</t>
  </si>
  <si>
    <t>Day Units (Week)</t>
  </si>
  <si>
    <t>Night Units (Week)</t>
  </si>
  <si>
    <t>Total Cons-umption</t>
  </si>
  <si>
    <t>Target Cons-umption</t>
  </si>
  <si>
    <t>Maximum Demand (MD)</t>
  </si>
  <si>
    <t>Maximum Demand (MD) Charge</t>
  </si>
  <si>
    <t>Import or Service Capacity Charge</t>
  </si>
  <si>
    <t>Date</t>
  </si>
  <si>
    <t>Description of Modification(s)</t>
  </si>
  <si>
    <t>By</t>
  </si>
  <si>
    <t>Additional Comments</t>
  </si>
  <si>
    <t>LPÓC</t>
  </si>
  <si>
    <t>Version</t>
  </si>
  <si>
    <t>Energy MAP Tool Version History</t>
  </si>
  <si>
    <t>Addition of Regression Analysis graphs to EPI worksheet
Adjustment to 'Other Charges' column titles on Electricity worksheet
Elimination of Microsoft Excel graphing bug</t>
  </si>
  <si>
    <t>Addition of Version History worksheet</t>
  </si>
  <si>
    <t>Correction of bug on LPG &amp; Oil worksheets</t>
  </si>
  <si>
    <t xml:space="preserve">            </t>
  </si>
  <si>
    <t>MC</t>
  </si>
  <si>
    <t>change of logo from SEI to SEAI</t>
  </si>
  <si>
    <t>12345678901</t>
  </si>
  <si>
    <t>1234567</t>
  </si>
  <si>
    <t>Year</t>
  </si>
  <si>
    <t>Weekend Consumption</t>
  </si>
  <si>
    <t>Standing &amp; Other Charges</t>
  </si>
  <si>
    <t>CO2 Emission Factors (kgCO2/kWh)</t>
  </si>
  <si>
    <t>Gasoil</t>
  </si>
  <si>
    <t xml:space="preserve">Light, Medium &amp; Heavy Fuel Oils </t>
  </si>
  <si>
    <t>The three sections below (columns K to Y) enable you to record your units in three 'blocks', e.g. day (week), night (week) and weekend.  However, many tariffs are NOT structured like this.  You can change the titles in cells K7, P7 &amp; U7 to better suit your tariff structure.  If you just use one (or two) block(s) of units, then just use one (or two) of the three sections below.</t>
  </si>
  <si>
    <t>PSO &amp; Other Taxes</t>
  </si>
  <si>
    <t>All Other Charge(s)</t>
  </si>
  <si>
    <t>Not all of the 'Other Charges' below are relevant to all tariffs - complete as much as is relevant and leave the rest blank.  If your bill has a charge that isn't listed below, include it in column AH 'All Other Charges'.  Note that the MIC entered in cell Z10 is automatically carried forward to the other months.  You can overwrite this if appropriate.</t>
  </si>
  <si>
    <t>Period</t>
  </si>
  <si>
    <t>Energy MAP</t>
  </si>
  <si>
    <t>Layout of this Tool</t>
  </si>
  <si>
    <t xml:space="preserve">  -  Green worksheets:  this is where you enter data</t>
  </si>
  <si>
    <t xml:space="preserve">  -  Red worksheets: For SEAI use only</t>
  </si>
  <si>
    <t>Using this Tool</t>
  </si>
  <si>
    <t>Additional Information &amp; Support</t>
  </si>
  <si>
    <t xml:space="preserve"> - There is extensive guidance on all twenty Energy MAP steps at www.seai.ie/energymap (click here)</t>
  </si>
  <si>
    <t xml:space="preserve"> - Click here to see SEAI's suite of supports to help public bodies reach their 33% energy-efficiency targets by 2020</t>
  </si>
  <si>
    <t xml:space="preserve"> - Click here to see SEAI's supports for SMEs and Large Industry</t>
  </si>
  <si>
    <t>Year 1</t>
  </si>
  <si>
    <t>Year 2</t>
  </si>
  <si>
    <t>Year 3</t>
  </si>
  <si>
    <t>Year 4</t>
  </si>
  <si>
    <t>Year 5</t>
  </si>
  <si>
    <t>Petrol</t>
  </si>
  <si>
    <t>BÓC</t>
  </si>
  <si>
    <t>2012 Review of Energy MAP 'Family'
Issued for internal review</t>
  </si>
  <si>
    <t>EXAMPLE</t>
  </si>
  <si>
    <t>Tool Year</t>
  </si>
  <si>
    <t>CO2 Emission Factors (tCO2/kWh)</t>
  </si>
  <si>
    <t>DO NOT DELETE OR EDIT</t>
  </si>
  <si>
    <t>Natural Gas Units</t>
  </si>
  <si>
    <t>Monthly Cost</t>
  </si>
  <si>
    <t>12345</t>
  </si>
  <si>
    <t>NCV (kWh/Litre)</t>
  </si>
  <si>
    <t>Road Diesel</t>
  </si>
  <si>
    <t xml:space="preserve">Kerosene Type: </t>
  </si>
  <si>
    <t>Kerosene Summary</t>
  </si>
  <si>
    <t>DO NOT EDIT</t>
  </si>
  <si>
    <t>LPG or liquefied petroleum gas is manufactured in oil refining, crude oil stabilisation and natural gas processing plants. It consists of propane and/or butane gases.  It is typically used in boilers (for space &amp; water heating) and for cooking.</t>
  </si>
  <si>
    <t>Kerosene is used as a heating oil.  It is also known as Paraffin or 28-Second Heating Oil.  It is reddish in colour.  It is typically used in boilers for space &amp; water heating.</t>
  </si>
  <si>
    <t>Gasoil or Marked Gasoil is used as a heating oil.  It is also referred to as Distillate or 35-Second Heating Oil or Green Diesel or Marked Diesel.  It is dyed green in colour and is typically used in boilers for space &amp; water heating.  It is also used in generators, mobile plant, construction machinery, agricultural machinery and marine engines.</t>
  </si>
  <si>
    <t>Marked Gasoil Summary</t>
  </si>
  <si>
    <t>Marked Gasoil Purchase #2</t>
  </si>
  <si>
    <t>Marked Gasoil Purchase #3</t>
  </si>
  <si>
    <t>Marked Gasoil Purchase #4</t>
  </si>
  <si>
    <t>Marked Gasoil Purchase #5</t>
  </si>
  <si>
    <t>Marked Gasoil Purchase #6</t>
  </si>
  <si>
    <t>Marked Gasoil Purchase #7</t>
  </si>
  <si>
    <t>Marked Gasoil Purchase #8</t>
  </si>
  <si>
    <t>Marked Gasoil Purchase #9</t>
  </si>
  <si>
    <t>Marked Gasoil Purchase #10</t>
  </si>
  <si>
    <t>Purchase #1</t>
  </si>
  <si>
    <t>Purchase #2</t>
  </si>
  <si>
    <t>Purchase #3</t>
  </si>
  <si>
    <t>Purchase #4</t>
  </si>
  <si>
    <t>Purchase #5</t>
  </si>
  <si>
    <t>Purchase #6</t>
  </si>
  <si>
    <t>Purchase #7</t>
  </si>
  <si>
    <t>Purchase #8</t>
  </si>
  <si>
    <t>Purchase #9</t>
  </si>
  <si>
    <t>Purchase #10</t>
  </si>
  <si>
    <t>Marked Gasoil Purchase #1</t>
  </si>
  <si>
    <t>Kerosene Purchase #1</t>
  </si>
  <si>
    <t>Kerosene Purchase #2</t>
  </si>
  <si>
    <t>Kerosene Purchase #3</t>
  </si>
  <si>
    <t>Kerosene Purchase #4</t>
  </si>
  <si>
    <t>Kerosene Purchase #5</t>
  </si>
  <si>
    <t>Kerosene Purchase #6</t>
  </si>
  <si>
    <t>Kerosene Purchase #7</t>
  </si>
  <si>
    <t>Kerosene Purchase #8</t>
  </si>
  <si>
    <t>Kerosene Purchase #9</t>
  </si>
  <si>
    <t>Kerosene Purchase #10</t>
  </si>
  <si>
    <t>Light, Medium &amp; Heavy Fuel Oils are a range of heavier, higher viscosity heating oils typically only used in very large ‘industrial’ boilers.  The vast majority of heating oil used by the commercial, public and SME sectors is either Kerosene or Gasoil.</t>
  </si>
  <si>
    <t>Light, Medium &amp; Heavy Fuel Oils Summary</t>
  </si>
  <si>
    <t>Light, Medium &amp; Heavy Fuel Oils Purchase #1</t>
  </si>
  <si>
    <t>Light, Medium &amp; Heavy Fuel Oils Purchase #2</t>
  </si>
  <si>
    <t>Light, Medium &amp; Heavy Fuel Oils Purchase #3</t>
  </si>
  <si>
    <t>Light, Medium &amp; Heavy Fuel Oils Purchase #4</t>
  </si>
  <si>
    <t>Light, Medium &amp; Heavy Fuel Oils Purchase #5</t>
  </si>
  <si>
    <t>Light, Medium &amp; Heavy Fuel Oils Purchase #6</t>
  </si>
  <si>
    <t>Light, Medium &amp; Heavy Fuel Oils Purchase #7</t>
  </si>
  <si>
    <t>Light, Medium &amp; Heavy Fuel Oils Purchase #8</t>
  </si>
  <si>
    <t>Light, Medium &amp; Heavy Fuel Oils Purchase #9</t>
  </si>
  <si>
    <t>Light, Medium &amp; Heavy Fuel Oils Purchase #10</t>
  </si>
  <si>
    <t xml:space="preserve">Fuel Type: </t>
  </si>
  <si>
    <t>Road Diesel Summary</t>
  </si>
  <si>
    <t>Road Diesel Purchase #1</t>
  </si>
  <si>
    <t>Road Diesel Purchase #2</t>
  </si>
  <si>
    <t>Road Diesel Purchase #3</t>
  </si>
  <si>
    <t>Road Diesel Purchase #4</t>
  </si>
  <si>
    <t>Road Diesel Purchase #5</t>
  </si>
  <si>
    <t>Road Diesel Purchase #6</t>
  </si>
  <si>
    <t>Road Diesel Purchase #7</t>
  </si>
  <si>
    <t>Road Diesel Purchase #8</t>
  </si>
  <si>
    <t>Road Diesel Purchase #9</t>
  </si>
  <si>
    <t>Road Diesel Purchase #10</t>
  </si>
  <si>
    <t>Total Purchases</t>
  </si>
  <si>
    <t>LPG Purchase #1</t>
  </si>
  <si>
    <t>LPG Purchase #2</t>
  </si>
  <si>
    <t>LPG Purchase #3</t>
  </si>
  <si>
    <t>LPG Purchase #4</t>
  </si>
  <si>
    <t>LPG Purchase #5</t>
  </si>
  <si>
    <t>LPG Purchase #6</t>
  </si>
  <si>
    <t>LPG Purchase #7</t>
  </si>
  <si>
    <t>LPG Purchase #8</t>
  </si>
  <si>
    <t>LPG Purchase #9</t>
  </si>
  <si>
    <t>LPG Purchase #10</t>
  </si>
  <si>
    <t>Petrol Summary</t>
  </si>
  <si>
    <t>Petrol Purchase #1</t>
  </si>
  <si>
    <t>Petrol Purchase #2</t>
  </si>
  <si>
    <t>Petrol Purchase #3</t>
  </si>
  <si>
    <t>Petrol Purchase #4</t>
  </si>
  <si>
    <t>Petrol Purchase #5</t>
  </si>
  <si>
    <t>Petrol Purchase #6</t>
  </si>
  <si>
    <t>Petrol Purchase #7</t>
  </si>
  <si>
    <t>Petrol Purchase #8</t>
  </si>
  <si>
    <t>Petrol Purchase #9</t>
  </si>
  <si>
    <t>Petrol Purchase #10</t>
  </si>
  <si>
    <t>Petrol, which is also known as Gasoline or Motor Gasoline or Motor Spirit is used in nearly all petrol-engined road vehicles as well as in some mobile plant &amp; equipment and some marine engines.  It is clear in colour.  Conventional specifications of Petrol include small quantities of blended bioethanol.</t>
  </si>
  <si>
    <t>Road Diesel, which is also known as Auto Diesel, White Diesel or DERV is used in nearly all diesel-engined road vehicles.  It is clear in colour.  Conventional specifications for Road Diesel include small quantities of blended biodiesel.</t>
  </si>
  <si>
    <t>Fuel Type:</t>
  </si>
  <si>
    <t>Net Calorific Value:</t>
  </si>
  <si>
    <t>Purchase Units:</t>
  </si>
  <si>
    <t>CO2 Emission Factor:</t>
  </si>
  <si>
    <t>kgCO2/kWh</t>
  </si>
  <si>
    <t>Use this sheet to report consumption of other fuel types not included on other worksheets.  You need to enter data in the cells to the left for the calculations to work.</t>
  </si>
  <si>
    <t>Wood Pellets</t>
  </si>
  <si>
    <t>kg</t>
  </si>
  <si>
    <t>Wood Chips Summary</t>
  </si>
  <si>
    <t xml:space="preserve"> &lt;&lt;&lt; EXAMPLE &gt;&gt;&gt; Wood Chips Purchase #1</t>
  </si>
  <si>
    <t xml:space="preserve"> &lt;&lt;&lt; EXAMPLE &gt;&gt;&gt; Wood Chips Purchase #2</t>
  </si>
  <si>
    <t xml:space="preserve"> &lt;&lt;&lt; EXAMPLE &gt;&gt;&gt; Wood Chips Purchase #3</t>
  </si>
  <si>
    <t xml:space="preserve"> &lt;&lt;&lt; EXAMPLE &gt;&gt;&gt; Wood Chips Purchase #4</t>
  </si>
  <si>
    <t xml:space="preserve"> &lt;&lt;&lt; EXAMPLE &gt;&gt;&gt; Wood Chips Purchase #5</t>
  </si>
  <si>
    <t xml:space="preserve"> &lt;&lt;&lt; EXAMPLE &gt;&gt;&gt; Wood Chips Purchase #6</t>
  </si>
  <si>
    <t xml:space="preserve"> &lt;&lt;&lt; EXAMPLE &gt;&gt;&gt; Wood Chips Purchase #7</t>
  </si>
  <si>
    <t xml:space="preserve"> &lt;&lt;&lt; EXAMPLE &gt;&gt;&gt; Wood Chips Purchase #8</t>
  </si>
  <si>
    <t xml:space="preserve"> &lt;&lt;&lt; EXAMPLE &gt;&gt;&gt; Wood Chips Purchase #9</t>
  </si>
  <si>
    <t xml:space="preserve"> &lt;&lt;&lt; EXAMPLE &gt;&gt;&gt; Wood Chips Purchase #10</t>
  </si>
  <si>
    <t>[kg]</t>
  </si>
  <si>
    <t>[€/kg]</t>
  </si>
  <si>
    <t>Marked Gasoil</t>
  </si>
  <si>
    <t>Fuel Oils</t>
  </si>
  <si>
    <t xml:space="preserve">DO NOT EDIT </t>
  </si>
  <si>
    <t>Addition of Intro Sheet &amp; additional energy type worksheets
Expansion to accommodate multiple years
Simplification of fields for electricity bills</t>
  </si>
  <si>
    <t>Energy Consumption EnPI</t>
  </si>
  <si>
    <t>All Transport</t>
  </si>
  <si>
    <t>Activity Metrics</t>
  </si>
  <si>
    <t>Energy Cost EnPI</t>
  </si>
  <si>
    <t>Energy Consumption EnPIs</t>
  </si>
  <si>
    <t>Energy Cost EnPIs</t>
  </si>
  <si>
    <t>Thermal or Transport?</t>
  </si>
  <si>
    <t>Thermal</t>
  </si>
  <si>
    <t>Transport</t>
  </si>
  <si>
    <t>Use this sheet to record consumption of fuel types not included on other worksheets.  You need to enter data in the cells to the left for the calculations to work.</t>
  </si>
  <si>
    <t>Total Direct (non-Electricity)</t>
  </si>
  <si>
    <t>EnPIs are expressed as 'kWh per X' or '€ per X', where X is an appropriate unit of activity or 'Activity Metric' that describes the output of your organisation and which drives energy consumption.  Activity Metrics can vary between sectors and between different energy/fuel tyes.  Examples include production output (e.g. tonnes, litres, units, widgets), process throughput, m3 pumped, km travelled, machine hours, labour hours, sleeper nights (hotels), telephone call minutes (call centres), no. of customers handled, full time equivalent employees. If you cannot identify an appropriate activity that describes your organisation's output, you could use an appropriate proxy such as total useful floor area (m2) , production capacity etc.</t>
  </si>
  <si>
    <t>All Energy</t>
  </si>
  <si>
    <t>Target All Energy</t>
  </si>
  <si>
    <t>Regressuion Analysis</t>
  </si>
  <si>
    <t>Define the Activity Metrics for each energy type (or just for All Energy) in the green cells in row 7 - it may be appropriate to have seperate EnPIs for electricity / thermal / different fuels.  Then complete the green cells below with details of the activity for each month - the energy consumption data is copied in automatically from other sheets. The data entered is automatically graphed below the tables.</t>
  </si>
  <si>
    <t xml:space="preserve">  -  Blue worksheets:  summary data</t>
  </si>
  <si>
    <t xml:space="preserve">  -  Red text - example data</t>
  </si>
  <si>
    <t>Enter data in the green cells only</t>
  </si>
  <si>
    <t>Enter your monthly bill data for each energy type in the relevant worksheet. If you use an energy type that doesn't have a designated worksheet, enter the data in the 'Other Fuels' worksheet.  All energy worksheets include worked examples and garphical presentations of your data.</t>
  </si>
  <si>
    <t>Review a tabular and graphical summary of your data in the 'Summary' worksheet</t>
  </si>
  <si>
    <t>Generate and track Energy Performance Indicators (EnPI) - for a specifici energy type and/or for all of your energy consumption - in the EnPI sheet.  EnPIs are depicted graphically and the worksheet also undertakes simple regression analysis.</t>
  </si>
  <si>
    <r>
      <t xml:space="preserve">The organisation should regularly analyse and trend its energy consumption in terms of energy used (kWh), cost and CO2 emissions.  Trends should be monitored and understood, i.e. the reasons for variations over time should be investigated and explained.  Trends should be reviewed regularly and compared against targets and with historical performance.  Analysis should address all forms of energy end-use within the organisation, i.e. electrical, thermal and transport.
The organisation should also develop a </t>
    </r>
    <r>
      <rPr>
        <b/>
        <sz val="11"/>
        <color theme="0"/>
        <rFont val="Calibri"/>
        <family val="2"/>
        <scheme val="minor"/>
      </rPr>
      <t>baseline</t>
    </r>
    <r>
      <rPr>
        <sz val="11"/>
        <color theme="0"/>
        <rFont val="Calibri"/>
        <family val="2"/>
        <scheme val="minor"/>
      </rPr>
      <t xml:space="preserve"> of energy performance against which future energy performance can be compared. The energy baseline should be established for a period that is representative of the organisation’s operation and/or a timeframe relevant for compliance (e.g. the baseline periods specified by the public sector monitoring &amp; reporting system). The Energy MAP baseline could be an absolute amount of energy used in a given period (e.g. kWh per year) or it could be expressed as an appropriate Energy Performance Indicator (EnPI).</t>
    </r>
  </si>
  <si>
    <r>
      <rPr>
        <b/>
        <u/>
        <sz val="9"/>
        <color theme="0"/>
        <rFont val="Calibri"/>
        <family val="2"/>
        <scheme val="minor"/>
      </rPr>
      <t>Brief Explanation of Regression Analysis</t>
    </r>
    <r>
      <rPr>
        <b/>
        <sz val="9"/>
        <color theme="0"/>
        <rFont val="Calibri"/>
        <family val="2"/>
        <scheme val="minor"/>
      </rPr>
      <t xml:space="preserve">
</t>
    </r>
    <r>
      <rPr>
        <sz val="9"/>
        <color theme="0"/>
        <rFont val="Calibri"/>
        <family val="2"/>
        <scheme val="minor"/>
      </rPr>
      <t>Regression Analysis is a technique for analysing the relationship between multiple variables.  In this case, it is used to analyse the relationship between two variables:
 - Energy Consumption
 - Activity Metric</t>
    </r>
    <r>
      <rPr>
        <b/>
        <sz val="9"/>
        <color theme="0"/>
        <rFont val="Calibri"/>
        <family val="2"/>
        <scheme val="minor"/>
      </rPr>
      <t xml:space="preserve">
</t>
    </r>
    <r>
      <rPr>
        <sz val="9"/>
        <color theme="0"/>
        <rFont val="Calibri"/>
        <family val="2"/>
        <scheme val="minor"/>
      </rPr>
      <t xml:space="preserve">There are four seperate Regression Analyses shown to the right - one each for </t>
    </r>
    <r>
      <rPr>
        <b/>
        <sz val="9"/>
        <color theme="0"/>
        <rFont val="Calibri"/>
        <family val="2"/>
        <scheme val="minor"/>
      </rPr>
      <t>Electricity</t>
    </r>
    <r>
      <rPr>
        <sz val="9"/>
        <color theme="0"/>
        <rFont val="Calibri"/>
        <family val="2"/>
        <scheme val="minor"/>
      </rPr>
      <t xml:space="preserve">, </t>
    </r>
    <r>
      <rPr>
        <b/>
        <sz val="9"/>
        <color theme="0"/>
        <rFont val="Calibri"/>
        <family val="2"/>
        <scheme val="minor"/>
      </rPr>
      <t>All Thermal</t>
    </r>
    <r>
      <rPr>
        <sz val="9"/>
        <color theme="0"/>
        <rFont val="Calibri"/>
        <family val="2"/>
        <scheme val="minor"/>
      </rPr>
      <t xml:space="preserve">, </t>
    </r>
    <r>
      <rPr>
        <b/>
        <sz val="9"/>
        <color theme="0"/>
        <rFont val="Calibri"/>
        <family val="2"/>
        <scheme val="minor"/>
      </rPr>
      <t>All Transport</t>
    </r>
    <r>
      <rPr>
        <sz val="9"/>
        <color theme="0"/>
        <rFont val="Calibri"/>
        <family val="2"/>
        <scheme val="minor"/>
      </rPr>
      <t xml:space="preserve"> and </t>
    </r>
    <r>
      <rPr>
        <b/>
        <sz val="9"/>
        <color theme="0"/>
        <rFont val="Calibri"/>
        <family val="2"/>
        <scheme val="minor"/>
      </rPr>
      <t>Combined (All Energy)</t>
    </r>
    <r>
      <rPr>
        <sz val="9"/>
        <color theme="0"/>
        <rFont val="Calibri"/>
        <family val="2"/>
        <scheme val="minor"/>
      </rPr>
      <t xml:space="preserve">. In each case, the relevant monthly Energy Consumption is plotted against the relevant monthly Activity Metric.  The </t>
    </r>
    <r>
      <rPr>
        <b/>
        <sz val="9"/>
        <color theme="0"/>
        <rFont val="Calibri"/>
        <family val="2"/>
        <scheme val="minor"/>
      </rPr>
      <t>R squared</t>
    </r>
    <r>
      <rPr>
        <sz val="9"/>
        <color theme="0"/>
        <rFont val="Calibri"/>
        <family val="2"/>
        <scheme val="minor"/>
      </rPr>
      <t xml:space="preserve"> values show the % of the variation in Energy Consumption that </t>
    </r>
    <r>
      <rPr>
        <b/>
        <sz val="9"/>
        <color theme="0"/>
        <rFont val="Calibri"/>
        <family val="2"/>
        <scheme val="minor"/>
      </rPr>
      <t>may</t>
    </r>
    <r>
      <rPr>
        <sz val="9"/>
        <color theme="0"/>
        <rFont val="Calibri"/>
        <family val="2"/>
        <scheme val="minor"/>
      </rPr>
      <t xml:space="preserve"> </t>
    </r>
    <r>
      <rPr>
        <b/>
        <sz val="9"/>
        <color theme="0"/>
        <rFont val="Calibri"/>
        <family val="2"/>
        <scheme val="minor"/>
      </rPr>
      <t xml:space="preserve">be </t>
    </r>
    <r>
      <rPr>
        <sz val="9"/>
        <color theme="0"/>
        <rFont val="Calibri"/>
        <family val="2"/>
        <scheme val="minor"/>
      </rPr>
      <t xml:space="preserve">explained by the variation in the Activity. For example, if R squared = 0.61, then 61% of consumption </t>
    </r>
    <r>
      <rPr>
        <b/>
        <sz val="9"/>
        <color theme="0"/>
        <rFont val="Calibri"/>
        <family val="2"/>
        <scheme val="minor"/>
      </rPr>
      <t>may be</t>
    </r>
    <r>
      <rPr>
        <sz val="9"/>
        <color theme="0"/>
        <rFont val="Calibri"/>
        <family val="2"/>
        <scheme val="minor"/>
      </rPr>
      <t xml:space="preserve"> explained by the variation in the activity. </t>
    </r>
  </si>
  <si>
    <t>If you want to copy charts out of this spreadsheet into a presentation or report, it is best to paste the charts into the report using the 'Paste Special' function in Word and selecting 'Bitmap' or 'JPEG' or 'Enhanced Metafile'.  This prevents the graphs in your report from inadvertently linking back to your spreadsheet.</t>
  </si>
  <si>
    <t>Enter the Year</t>
  </si>
  <si>
    <t>Energy Bills Tracker Tool (Single Year)</t>
  </si>
  <si>
    <t>Energy Bill Tracker Tool (Single Year) - Summary</t>
  </si>
  <si>
    <t>Year for which you're entering data:</t>
  </si>
  <si>
    <t>Note: there is a separate 5-year version of this tool available from the SEAI website that allows you to enter data for up to five years.  It plots consumption year-on-year.</t>
  </si>
  <si>
    <t>Issued for publication on SEAI website</t>
  </si>
  <si>
    <t>New single year version</t>
  </si>
  <si>
    <t>Energy Bill Tracker Tool (Single Year) - Select Year</t>
  </si>
  <si>
    <t>Energy Bill Tracker Tool (Single Year) - Electricity</t>
  </si>
  <si>
    <t>Energy Bill Tracker Tool (Single Year) - Natural Gas</t>
  </si>
  <si>
    <t>Energy Bill Tracker Tool (Single Year) - LPG</t>
  </si>
  <si>
    <t>Energy Bill Tracker Tool (Single Year) - Kerosene</t>
  </si>
  <si>
    <t>Energy Bill Tracker Tool (Single Year) - Marked Gasoil</t>
  </si>
  <si>
    <t>Energy Bill Tracker Tool (Single Year) - Light, Medium &amp; Heavy Fuel Oils</t>
  </si>
  <si>
    <t>Energy Bill Tracker Tool (Single Year) - Road Diesel</t>
  </si>
  <si>
    <t>Energy Bill Tracker Tool (Single Year) - Petrol</t>
  </si>
  <si>
    <t>Energy Bill Tracker Tool (Single Year) - Other Fuel (Specify)</t>
  </si>
  <si>
    <t>Energy Bill Tracker Tool (Single Year) - Energy Performance Indicators</t>
  </si>
  <si>
    <r>
      <t xml:space="preserve">This </t>
    </r>
    <r>
      <rPr>
        <u/>
        <sz val="11"/>
        <color theme="0"/>
        <rFont val="Calibri"/>
        <family val="2"/>
      </rPr>
      <t>Energy Bills Tracker Tool (Single Year)</t>
    </r>
    <r>
      <rPr>
        <sz val="11"/>
        <color theme="0"/>
        <rFont val="Calibri"/>
        <family val="2"/>
      </rPr>
      <t xml:space="preserve"> is for recording and analysing energy consumption, energy costs, energy-related CO2 emissions and energy performance indicators on a monthly basis at facility level for a </t>
    </r>
    <r>
      <rPr>
        <u/>
        <sz val="11"/>
        <color theme="0"/>
        <rFont val="Calibri"/>
        <family val="2"/>
      </rPr>
      <t>single year</t>
    </r>
    <r>
      <rPr>
        <sz val="11"/>
        <color theme="0"/>
        <rFont val="Calibri"/>
        <family val="2"/>
      </rPr>
      <t xml:space="preserve"> - using the information on your bills.
</t>
    </r>
    <r>
      <rPr>
        <i/>
        <sz val="11"/>
        <color theme="0"/>
        <rFont val="Calibri"/>
        <family val="2"/>
      </rPr>
      <t>This tool is a simplified version of a more comprehensive Energy Bills Tracker Tool that can accommodate monthly data for up to five years.</t>
    </r>
  </si>
  <si>
    <t>This tool can accommodate monthly data for one year - you must enter the year in the 'Select Year'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</si>
</sst>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43" formatCode="_-* #,##0.00_-;\-* #,##0.00_-;_-* &quot;-&quot;??_-;_-@_-"/>
    <numFmt numFmtId="164" formatCode="&quot;€&quot;#,##0"/>
    <numFmt numFmtId="165" formatCode="&quot;€&quot;#,##0.00"/>
    <numFmt numFmtId="166" formatCode="0.0"/>
    <numFmt numFmtId="167" formatCode="#,##0.0"/>
    <numFmt numFmtId="168" formatCode="#,##0.000000"/>
    <numFmt numFmtId="169" formatCode="&quot;€&quot;#,##0.0000"/>
    <numFmt numFmtId="170" formatCode="[$-409]dd\-mmm\-yy;@"/>
    <numFmt numFmtId="171" formatCode="#,##0.000"/>
    <numFmt numFmtId="172" formatCode="_-* #,##0_-;\-* #,##0_-;_-* &quot;-&quot;??_-;_-@_-"/>
    <numFmt numFmtId="173" formatCode="0.000000"/>
    <numFmt numFmtId="174" formatCode="_-* #,##0.0_-;\-* #,##0.0_-;_-* &quot;-&quot;??_-;_-@_-"/>
    <numFmt numFmtId="175" formatCode="_-* #,##0.000_-;\-* #,##0.000_-;_-* &quot;-&quot;??_-;_-@_-"/>
  </numFmts>
  <fonts count="55" x14ac:knownFonts="1">
    <font>
      <sz val="10"/>
      <name val="Arial"/>
    </font>
    <font>
      <sz val="11"/>
      <color theme="1"/>
      <name val="Calibri"/>
      <family val="2"/>
      <scheme val="minor"/>
    </font>
    <font>
      <sz val="8"/>
      <name val="Arial"/>
      <family val="2"/>
    </font>
    <font>
      <u/>
      <sz val="10"/>
      <color indexed="12"/>
      <name val="Arial"/>
      <family val="2"/>
    </font>
    <font>
      <b/>
      <sz val="8"/>
      <color indexed="9"/>
      <name val="Arial"/>
      <family val="2"/>
    </font>
    <font>
      <sz val="8"/>
      <color indexed="81"/>
      <name val="Tahoma"/>
      <family val="2"/>
    </font>
    <font>
      <sz val="10"/>
      <name val="Arial"/>
      <family val="2"/>
    </font>
    <font>
      <sz val="9"/>
      <name val="Times New Roman"/>
      <family val="1"/>
    </font>
    <font>
      <sz val="10"/>
      <name val="Arial"/>
      <family val="2"/>
    </font>
    <font>
      <u/>
      <sz val="11"/>
      <color theme="10"/>
      <name val="Calibri"/>
      <family val="2"/>
    </font>
    <font>
      <sz val="10"/>
      <name val="Arial Cyr"/>
      <charset val="204"/>
    </font>
    <font>
      <b/>
      <sz val="9"/>
      <name val="Times New Roman"/>
      <family val="1"/>
    </font>
    <font>
      <sz val="9"/>
      <color indexed="8"/>
      <name val="Times New Roman"/>
      <family val="1"/>
    </font>
    <font>
      <sz val="12"/>
      <color indexed="8"/>
      <name val="Times New Roman"/>
      <family val="1"/>
    </font>
    <font>
      <sz val="11"/>
      <color indexed="8"/>
      <name val="Arial"/>
      <family val="2"/>
    </font>
    <font>
      <b/>
      <sz val="12"/>
      <name val="Times New Roman"/>
      <family val="1"/>
    </font>
    <font>
      <b/>
      <sz val="12"/>
      <color indexed="8"/>
      <name val="Times New Roman"/>
      <family val="1"/>
    </font>
    <font>
      <u/>
      <sz val="10"/>
      <color indexed="12"/>
      <name val="Times New Roman"/>
      <family val="1"/>
    </font>
    <font>
      <sz val="10"/>
      <name val="Myriad Pro"/>
    </font>
    <font>
      <sz val="9"/>
      <name val="Calibri"/>
      <family val="2"/>
      <scheme val="minor"/>
    </font>
    <font>
      <sz val="9"/>
      <color indexed="9"/>
      <name val="Calibri"/>
      <family val="2"/>
      <scheme val="minor"/>
    </font>
    <font>
      <b/>
      <sz val="9"/>
      <color indexed="21"/>
      <name val="Calibri"/>
      <family val="2"/>
      <scheme val="minor"/>
    </font>
    <font>
      <sz val="9"/>
      <color indexed="55"/>
      <name val="Calibri"/>
      <family val="2"/>
      <scheme val="minor"/>
    </font>
    <font>
      <b/>
      <u/>
      <sz val="9"/>
      <name val="Calibri"/>
      <family val="2"/>
      <scheme val="minor"/>
    </font>
    <font>
      <b/>
      <sz val="9"/>
      <name val="Calibri"/>
      <family val="2"/>
      <scheme val="minor"/>
    </font>
    <font>
      <b/>
      <sz val="9"/>
      <color indexed="55"/>
      <name val="Calibri"/>
      <family val="2"/>
      <scheme val="minor"/>
    </font>
    <font>
      <b/>
      <sz val="9"/>
      <color indexed="9"/>
      <name val="Calibri"/>
      <family val="2"/>
      <scheme val="minor"/>
    </font>
    <font>
      <b/>
      <sz val="9"/>
      <color theme="0"/>
      <name val="Calibri"/>
      <family val="2"/>
      <scheme val="minor"/>
    </font>
    <font>
      <i/>
      <sz val="9"/>
      <color rgb="FFFF0000"/>
      <name val="Calibri"/>
      <family val="2"/>
      <scheme val="minor"/>
    </font>
    <font>
      <b/>
      <i/>
      <u/>
      <sz val="9"/>
      <color indexed="10"/>
      <name val="Calibri"/>
      <family val="2"/>
      <scheme val="minor"/>
    </font>
    <font>
      <sz val="11"/>
      <color theme="0"/>
      <name val="Calibri"/>
      <family val="2"/>
      <scheme val="minor"/>
    </font>
    <font>
      <b/>
      <sz val="9"/>
      <color theme="3"/>
      <name val="Calibri"/>
      <family val="2"/>
      <scheme val="minor"/>
    </font>
    <font>
      <b/>
      <sz val="14"/>
      <color theme="3"/>
      <name val="Calibri"/>
      <family val="2"/>
      <scheme val="minor"/>
    </font>
    <font>
      <sz val="9"/>
      <color theme="0"/>
      <name val="Calibri"/>
      <family val="2"/>
      <scheme val="minor"/>
    </font>
    <font>
      <b/>
      <sz val="16"/>
      <color theme="3"/>
      <name val="Calibri"/>
      <family val="2"/>
      <scheme val="minor"/>
    </font>
    <font>
      <sz val="11"/>
      <color theme="0"/>
      <name val="Calibri"/>
      <family val="2"/>
    </font>
    <font>
      <b/>
      <u/>
      <sz val="11"/>
      <color theme="0"/>
      <name val="Calibri"/>
      <family val="2"/>
      <scheme val="minor"/>
    </font>
    <font>
      <sz val="11"/>
      <color rgb="FFFFFFFF"/>
      <name val="Calibri"/>
      <family val="2"/>
      <scheme val="minor"/>
    </font>
    <font>
      <sz val="10"/>
      <color theme="1"/>
      <name val="Calibri"/>
      <family val="2"/>
      <scheme val="minor"/>
    </font>
    <font>
      <sz val="11"/>
      <color rgb="FFC00000"/>
      <name val="Calibri"/>
      <family val="2"/>
      <scheme val="minor"/>
    </font>
    <font>
      <sz val="9"/>
      <color theme="3"/>
      <name val="Calibri"/>
      <family val="2"/>
      <scheme val="minor"/>
    </font>
    <font>
      <sz val="20"/>
      <color rgb="FFFF0000"/>
      <name val="Calibri"/>
      <family val="2"/>
      <scheme val="minor"/>
    </font>
    <font>
      <sz val="9"/>
      <color rgb="FFFF0000"/>
      <name val="Calibri"/>
      <family val="2"/>
      <scheme val="minor"/>
    </font>
    <font>
      <b/>
      <sz val="9"/>
      <color rgb="FFFF0000"/>
      <name val="Calibri"/>
      <family val="2"/>
      <scheme val="minor"/>
    </font>
    <font>
      <b/>
      <u/>
      <sz val="9"/>
      <color theme="0"/>
      <name val="Calibri"/>
      <family val="2"/>
      <scheme val="minor"/>
    </font>
    <font>
      <sz val="10"/>
      <name val="Arial"/>
      <family val="2"/>
    </font>
    <font>
      <b/>
      <sz val="20"/>
      <color rgb="FFFF0000"/>
      <name val="Calibri"/>
      <family val="2"/>
      <scheme val="minor"/>
    </font>
    <font>
      <i/>
      <sz val="9"/>
      <color theme="3"/>
      <name val="Calibri"/>
      <family val="2"/>
      <scheme val="minor"/>
    </font>
    <font>
      <b/>
      <i/>
      <u/>
      <sz val="9"/>
      <color theme="3"/>
      <name val="Calibri"/>
      <family val="2"/>
      <scheme val="minor"/>
    </font>
    <font>
      <b/>
      <u/>
      <sz val="9"/>
      <color indexed="21"/>
      <name val="Calibri"/>
      <family val="2"/>
      <scheme val="minor"/>
    </font>
    <font>
      <b/>
      <sz val="20"/>
      <color theme="0"/>
      <name val="Calibri"/>
      <family val="2"/>
      <scheme val="minor"/>
    </font>
    <font>
      <b/>
      <sz val="11"/>
      <color theme="0"/>
      <name val="Calibri"/>
      <family val="2"/>
      <scheme val="minor"/>
    </font>
    <font>
      <u/>
      <sz val="11"/>
      <color theme="0"/>
      <name val="Calibri"/>
      <family val="2"/>
    </font>
    <font>
      <b/>
      <i/>
      <sz val="9"/>
      <color rgb="FFC00000"/>
      <name val="Calibri"/>
      <family val="2"/>
      <scheme val="minor"/>
    </font>
    <font>
      <i/>
      <sz val="11"/>
      <color theme="0"/>
      <name val="Calibri"/>
      <family val="2"/>
    </font>
  </fonts>
  <fills count="12">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15"/>
        <bgColor indexed="64"/>
      </patternFill>
    </fill>
    <fill>
      <patternFill patternType="solid">
        <fgColor indexed="55"/>
        <bgColor indexed="64"/>
      </patternFill>
    </fill>
    <fill>
      <patternFill patternType="solid">
        <fgColor theme="3"/>
        <bgColor indexed="64"/>
      </patternFill>
    </fill>
    <fill>
      <patternFill patternType="solid">
        <fgColor theme="6" tint="0.59999389629810485"/>
        <bgColor indexed="64"/>
      </patternFill>
    </fill>
    <fill>
      <patternFill patternType="solid">
        <fgColor theme="1"/>
        <bgColor indexed="64"/>
      </patternFill>
    </fill>
    <fill>
      <patternFill patternType="solid">
        <fgColor theme="3" tint="0.39997558519241921"/>
        <bgColor indexed="64"/>
      </patternFill>
    </fill>
    <fill>
      <patternFill patternType="solid">
        <fgColor theme="6" tint="0.79998168889431442"/>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medium">
        <color indexed="21"/>
      </left>
      <right/>
      <top/>
      <bottom/>
      <diagonal/>
    </border>
    <border>
      <left/>
      <right/>
      <top/>
      <bottom style="thin">
        <color indexed="55"/>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right/>
      <top/>
      <bottom style="medium">
        <color indexed="64"/>
      </bottom>
      <diagonal/>
    </border>
    <border>
      <left style="thin">
        <color indexed="55"/>
      </left>
      <right style="thin">
        <color indexed="55"/>
      </right>
      <top/>
      <bottom/>
      <diagonal/>
    </border>
    <border>
      <left style="thin">
        <color indexed="64"/>
      </left>
      <right style="thin">
        <color indexed="55"/>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3"/>
      </left>
      <right/>
      <top style="medium">
        <color theme="3"/>
      </top>
      <bottom/>
      <diagonal/>
    </border>
    <border>
      <left/>
      <right/>
      <top style="medium">
        <color theme="3"/>
      </top>
      <bottom/>
      <diagonal/>
    </border>
    <border>
      <left style="thin">
        <color indexed="55"/>
      </left>
      <right/>
      <top style="medium">
        <color theme="3"/>
      </top>
      <bottom style="thin">
        <color indexed="55"/>
      </bottom>
      <diagonal/>
    </border>
    <border>
      <left/>
      <right style="thin">
        <color indexed="55"/>
      </right>
      <top style="medium">
        <color theme="3"/>
      </top>
      <bottom style="thin">
        <color indexed="55"/>
      </bottom>
      <diagonal/>
    </border>
    <border>
      <left/>
      <right style="medium">
        <color theme="3"/>
      </right>
      <top style="medium">
        <color theme="3"/>
      </top>
      <bottom style="thin">
        <color indexed="55"/>
      </bottom>
      <diagonal/>
    </border>
    <border>
      <left style="medium">
        <color theme="3"/>
      </left>
      <right/>
      <top/>
      <bottom style="medium">
        <color theme="3"/>
      </bottom>
      <diagonal/>
    </border>
    <border>
      <left/>
      <right/>
      <top/>
      <bottom style="medium">
        <color theme="3"/>
      </bottom>
      <diagonal/>
    </border>
    <border>
      <left style="thin">
        <color indexed="55"/>
      </left>
      <right/>
      <top style="thin">
        <color indexed="55"/>
      </top>
      <bottom style="medium">
        <color theme="3"/>
      </bottom>
      <diagonal/>
    </border>
    <border>
      <left/>
      <right style="thin">
        <color indexed="55"/>
      </right>
      <top style="thin">
        <color indexed="55"/>
      </top>
      <bottom style="medium">
        <color theme="3"/>
      </bottom>
      <diagonal/>
    </border>
    <border>
      <left/>
      <right style="medium">
        <color theme="3"/>
      </right>
      <top style="thin">
        <color indexed="55"/>
      </top>
      <bottom style="medium">
        <color theme="3"/>
      </bottom>
      <diagonal/>
    </border>
    <border>
      <left style="thin">
        <color indexed="55"/>
      </left>
      <right style="thin">
        <color indexed="64"/>
      </right>
      <top/>
      <bottom/>
      <diagonal/>
    </border>
    <border>
      <left style="medium">
        <color theme="3"/>
      </left>
      <right style="thin">
        <color indexed="55"/>
      </right>
      <top style="medium">
        <color theme="3"/>
      </top>
      <bottom style="medium">
        <color theme="3"/>
      </bottom>
      <diagonal/>
    </border>
    <border>
      <left style="thin">
        <color indexed="55"/>
      </left>
      <right style="thin">
        <color indexed="55"/>
      </right>
      <top style="medium">
        <color theme="3"/>
      </top>
      <bottom style="medium">
        <color theme="3"/>
      </bottom>
      <diagonal/>
    </border>
    <border>
      <left style="thin">
        <color indexed="55"/>
      </left>
      <right style="thin">
        <color indexed="64"/>
      </right>
      <top style="medium">
        <color theme="3"/>
      </top>
      <bottom style="medium">
        <color theme="3"/>
      </bottom>
      <diagonal/>
    </border>
    <border>
      <left style="thin">
        <color indexed="64"/>
      </left>
      <right style="thin">
        <color indexed="55"/>
      </right>
      <top style="medium">
        <color theme="3"/>
      </top>
      <bottom style="medium">
        <color theme="3"/>
      </bottom>
      <diagonal/>
    </border>
    <border>
      <left style="thin">
        <color indexed="55"/>
      </left>
      <right style="medium">
        <color theme="3"/>
      </right>
      <top style="medium">
        <color theme="3"/>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style="medium">
        <color theme="3"/>
      </left>
      <right style="thin">
        <color theme="0" tint="-0.24994659260841701"/>
      </right>
      <top style="medium">
        <color theme="3"/>
      </top>
      <bottom style="thin">
        <color theme="0" tint="-0.24994659260841701"/>
      </bottom>
      <diagonal/>
    </border>
    <border>
      <left style="thin">
        <color theme="0" tint="-0.24994659260841701"/>
      </left>
      <right style="thin">
        <color theme="0" tint="-0.24994659260841701"/>
      </right>
      <top style="medium">
        <color theme="3"/>
      </top>
      <bottom style="thin">
        <color theme="0" tint="-0.24994659260841701"/>
      </bottom>
      <diagonal/>
    </border>
    <border>
      <left style="thin">
        <color theme="0" tint="-0.24994659260841701"/>
      </left>
      <right style="medium">
        <color theme="3"/>
      </right>
      <top style="medium">
        <color theme="3"/>
      </top>
      <bottom style="thin">
        <color theme="0" tint="-0.24994659260841701"/>
      </bottom>
      <diagonal/>
    </border>
    <border>
      <left style="thin">
        <color theme="0" tint="-0.24994659260841701"/>
      </left>
      <right style="medium">
        <color theme="3"/>
      </right>
      <top style="thin">
        <color theme="0" tint="-0.24994659260841701"/>
      </top>
      <bottom style="thin">
        <color theme="0" tint="-0.24994659260841701"/>
      </bottom>
      <diagonal/>
    </border>
    <border>
      <left style="medium">
        <color theme="3"/>
      </left>
      <right/>
      <top/>
      <bottom style="thin">
        <color indexed="55"/>
      </bottom>
      <diagonal/>
    </border>
    <border>
      <left style="thin">
        <color indexed="55"/>
      </left>
      <right style="medium">
        <color theme="3"/>
      </right>
      <top/>
      <bottom style="thin">
        <color indexed="55"/>
      </bottom>
      <diagonal/>
    </border>
    <border>
      <left style="medium">
        <color theme="3"/>
      </left>
      <right/>
      <top style="thin">
        <color indexed="55"/>
      </top>
      <bottom style="thin">
        <color indexed="55"/>
      </bottom>
      <diagonal/>
    </border>
    <border>
      <left style="thin">
        <color indexed="55"/>
      </left>
      <right style="medium">
        <color theme="3"/>
      </right>
      <top style="thin">
        <color indexed="55"/>
      </top>
      <bottom style="thin">
        <color indexed="55"/>
      </bottom>
      <diagonal/>
    </border>
    <border>
      <left style="thin">
        <color indexed="55"/>
      </left>
      <right style="medium">
        <color theme="3"/>
      </right>
      <top/>
      <bottom/>
      <diagonal/>
    </border>
    <border>
      <left style="thin">
        <color indexed="55"/>
      </left>
      <right style="medium">
        <color theme="3"/>
      </right>
      <top style="thin">
        <color indexed="55"/>
      </top>
      <bottom/>
      <diagonal/>
    </border>
    <border>
      <left style="thin">
        <color indexed="64"/>
      </left>
      <right style="thin">
        <color indexed="55"/>
      </right>
      <top style="thin">
        <color indexed="55"/>
      </top>
      <bottom style="medium">
        <color theme="3"/>
      </bottom>
      <diagonal/>
    </border>
    <border>
      <left style="thin">
        <color indexed="55"/>
      </left>
      <right style="thin">
        <color indexed="55"/>
      </right>
      <top style="thin">
        <color indexed="55"/>
      </top>
      <bottom style="medium">
        <color theme="3"/>
      </bottom>
      <diagonal/>
    </border>
    <border>
      <left style="thin">
        <color indexed="55"/>
      </left>
      <right style="thin">
        <color indexed="64"/>
      </right>
      <top style="thin">
        <color indexed="55"/>
      </top>
      <bottom style="medium">
        <color theme="3"/>
      </bottom>
      <diagonal/>
    </border>
    <border>
      <left style="thin">
        <color indexed="55"/>
      </left>
      <right style="medium">
        <color theme="3"/>
      </right>
      <top style="thin">
        <color indexed="55"/>
      </top>
      <bottom style="medium">
        <color theme="3"/>
      </bottom>
      <diagonal/>
    </border>
    <border>
      <left style="medium">
        <color theme="3"/>
      </left>
      <right/>
      <top/>
      <bottom/>
      <diagonal/>
    </border>
    <border>
      <left style="medium">
        <color theme="3"/>
      </left>
      <right/>
      <top/>
      <bottom style="thin">
        <color theme="0" tint="-0.24994659260841701"/>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theme="3"/>
      </right>
      <top style="thin">
        <color theme="0" tint="-0.24994659260841701"/>
      </top>
      <bottom/>
      <diagonal/>
    </border>
    <border>
      <left style="medium">
        <color theme="3"/>
      </left>
      <right style="thin">
        <color indexed="55"/>
      </right>
      <top style="medium">
        <color theme="3"/>
      </top>
      <bottom style="thin">
        <color indexed="55"/>
      </bottom>
      <diagonal/>
    </border>
    <border>
      <left style="thin">
        <color indexed="64"/>
      </left>
      <right style="thin">
        <color indexed="55"/>
      </right>
      <top style="medium">
        <color theme="3"/>
      </top>
      <bottom style="thin">
        <color indexed="55"/>
      </bottom>
      <diagonal/>
    </border>
    <border>
      <left style="thin">
        <color indexed="55"/>
      </left>
      <right style="thin">
        <color indexed="55"/>
      </right>
      <top style="medium">
        <color theme="3"/>
      </top>
      <bottom style="thin">
        <color indexed="55"/>
      </bottom>
      <diagonal/>
    </border>
    <border>
      <left style="thin">
        <color indexed="55"/>
      </left>
      <right style="thin">
        <color indexed="64"/>
      </right>
      <top style="medium">
        <color theme="3"/>
      </top>
      <bottom style="thin">
        <color indexed="55"/>
      </bottom>
      <diagonal/>
    </border>
    <border>
      <left style="thin">
        <color indexed="55"/>
      </left>
      <right style="medium">
        <color theme="3"/>
      </right>
      <top style="medium">
        <color theme="3"/>
      </top>
      <bottom style="thin">
        <color indexed="55"/>
      </bottom>
      <diagonal/>
    </border>
    <border>
      <left style="medium">
        <color theme="3"/>
      </left>
      <right style="thin">
        <color indexed="55"/>
      </right>
      <top/>
      <bottom style="thin">
        <color indexed="55"/>
      </bottom>
      <diagonal/>
    </border>
    <border>
      <left style="medium">
        <color theme="3"/>
      </left>
      <right style="thin">
        <color indexed="55"/>
      </right>
      <top style="thin">
        <color indexed="55"/>
      </top>
      <bottom style="medium">
        <color theme="3"/>
      </bottom>
      <diagonal/>
    </border>
    <border>
      <left style="thin">
        <color indexed="64"/>
      </left>
      <right style="thin">
        <color indexed="55"/>
      </right>
      <top style="medium">
        <color theme="3"/>
      </top>
      <bottom/>
      <diagonal/>
    </border>
    <border>
      <left style="thin">
        <color indexed="55"/>
      </left>
      <right style="thin">
        <color indexed="55"/>
      </right>
      <top style="medium">
        <color theme="3"/>
      </top>
      <bottom/>
      <diagonal/>
    </border>
    <border>
      <left style="thin">
        <color indexed="55"/>
      </left>
      <right style="medium">
        <color theme="3"/>
      </right>
      <top style="medium">
        <color theme="3"/>
      </top>
      <bottom/>
      <diagonal/>
    </border>
    <border>
      <left style="medium">
        <color theme="3"/>
      </left>
      <right/>
      <top style="thin">
        <color indexed="55"/>
      </top>
      <bottom/>
      <diagonal/>
    </border>
    <border>
      <left/>
      <right style="thin">
        <color indexed="64"/>
      </right>
      <top style="thin">
        <color indexed="55"/>
      </top>
      <bottom/>
      <diagonal/>
    </border>
    <border>
      <left style="medium">
        <color theme="3"/>
      </left>
      <right/>
      <top style="medium">
        <color theme="0" tint="-0.24994659260841701"/>
      </top>
      <bottom style="medium">
        <color theme="3"/>
      </bottom>
      <diagonal/>
    </border>
    <border>
      <left style="thin">
        <color indexed="55"/>
      </left>
      <right style="thin">
        <color indexed="55"/>
      </right>
      <top/>
      <bottom style="medium">
        <color theme="3"/>
      </bottom>
      <diagonal/>
    </border>
    <border>
      <left style="thin">
        <color indexed="55"/>
      </left>
      <right style="thin">
        <color indexed="64"/>
      </right>
      <top/>
      <bottom style="medium">
        <color theme="3"/>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thin">
        <color theme="0" tint="-0.24994659260841701"/>
      </left>
      <right style="thin">
        <color theme="0" tint="-0.24994659260841701"/>
      </right>
      <top/>
      <bottom/>
      <diagonal/>
    </border>
    <border>
      <left style="medium">
        <color theme="3"/>
      </left>
      <right style="thin">
        <color indexed="55"/>
      </right>
      <top style="medium">
        <color theme="3"/>
      </top>
      <bottom style="thin">
        <color theme="3"/>
      </bottom>
      <diagonal/>
    </border>
    <border>
      <left/>
      <right style="medium">
        <color theme="3"/>
      </right>
      <top style="medium">
        <color theme="3"/>
      </top>
      <bottom style="thin">
        <color theme="3"/>
      </bottom>
      <diagonal/>
    </border>
    <border>
      <left style="thin">
        <color indexed="55"/>
      </left>
      <right style="medium">
        <color theme="3"/>
      </right>
      <top/>
      <bottom style="medium">
        <color theme="3"/>
      </bottom>
      <diagonal/>
    </border>
    <border>
      <left style="thin">
        <color theme="0"/>
      </left>
      <right style="thin">
        <color theme="0"/>
      </right>
      <top style="thin">
        <color theme="0" tint="-0.24994659260841701"/>
      </top>
      <bottom/>
      <diagonal/>
    </border>
    <border>
      <left style="thin">
        <color theme="0"/>
      </left>
      <right style="thin">
        <color theme="0"/>
      </right>
      <top/>
      <bottom/>
      <diagonal/>
    </border>
    <border>
      <left style="thin">
        <color theme="0"/>
      </left>
      <right style="thin">
        <color theme="0"/>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style="thin">
        <color theme="0" tint="-4.9989318521683403E-2"/>
      </left>
      <right style="thin">
        <color theme="0" tint="-4.9989318521683403E-2"/>
      </right>
      <top style="thin">
        <color theme="0" tint="-0.24994659260841701"/>
      </top>
      <bottom/>
      <diagonal/>
    </border>
    <border>
      <left style="thin">
        <color theme="0" tint="-4.9989318521683403E-2"/>
      </left>
      <right style="thin">
        <color theme="0" tint="-4.9989318521683403E-2"/>
      </right>
      <top/>
      <bottom/>
      <diagonal/>
    </border>
    <border>
      <left style="thin">
        <color theme="0" tint="-0.24994659260841701"/>
      </left>
      <right style="thin">
        <color theme="0" tint="-0.24994659260841701"/>
      </right>
      <top style="thin">
        <color theme="0" tint="-0.24994659260841701"/>
      </top>
      <bottom style="medium">
        <color theme="3"/>
      </bottom>
      <diagonal/>
    </border>
    <border>
      <left style="thin">
        <color theme="0" tint="-0.24994659260841701"/>
      </left>
      <right style="medium">
        <color theme="3"/>
      </right>
      <top style="thin">
        <color theme="0" tint="-0.24994659260841701"/>
      </top>
      <bottom style="medium">
        <color theme="3"/>
      </bottom>
      <diagonal/>
    </border>
    <border>
      <left style="medium">
        <color theme="3"/>
      </left>
      <right style="thin">
        <color indexed="55"/>
      </right>
      <top/>
      <bottom/>
      <diagonal/>
    </border>
    <border>
      <left/>
      <right/>
      <top style="medium">
        <color theme="0" tint="-0.24994659260841701"/>
      </top>
      <bottom style="medium">
        <color theme="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3"/>
      </left>
      <right style="thin">
        <color indexed="55"/>
      </right>
      <top style="thin">
        <color indexed="55"/>
      </top>
      <bottom style="thin">
        <color indexed="55"/>
      </bottom>
      <diagonal/>
    </border>
    <border>
      <left/>
      <right/>
      <top style="double">
        <color rgb="FFFF0000"/>
      </top>
      <bottom/>
      <diagonal/>
    </border>
    <border>
      <left/>
      <right style="medium">
        <color theme="3"/>
      </right>
      <top style="medium">
        <color theme="3"/>
      </top>
      <bottom/>
      <diagonal/>
    </border>
    <border>
      <left/>
      <right style="thin">
        <color theme="0" tint="-0.24994659260841701"/>
      </right>
      <top/>
      <bottom/>
      <diagonal/>
    </border>
    <border>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style="medium">
        <color theme="3"/>
      </left>
      <right style="thin">
        <color theme="0" tint="-0.24994659260841701"/>
      </right>
      <top style="thin">
        <color theme="0" tint="-0.24994659260841701"/>
      </top>
      <bottom style="thin">
        <color theme="0" tint="-0.24994659260841701"/>
      </bottom>
      <diagonal/>
    </border>
    <border>
      <left style="medium">
        <color theme="3"/>
      </left>
      <right style="thin">
        <color theme="0" tint="-0.24994659260841701"/>
      </right>
      <top style="thin">
        <color theme="0" tint="-0.24994659260841701"/>
      </top>
      <bottom style="medium">
        <color theme="3"/>
      </bottom>
      <diagonal/>
    </border>
    <border>
      <left/>
      <right style="thin">
        <color theme="0" tint="-0.24994659260841701"/>
      </right>
      <top style="medium">
        <color theme="3"/>
      </top>
      <bottom/>
      <diagonal/>
    </border>
    <border>
      <left style="medium">
        <color theme="3"/>
      </left>
      <right/>
      <top style="thin">
        <color theme="0" tint="-0.24994659260841701"/>
      </top>
      <bottom style="thin">
        <color theme="0" tint="-0.24994659260841701"/>
      </bottom>
      <diagonal/>
    </border>
    <border>
      <left/>
      <right/>
      <top style="thin">
        <color theme="0" tint="-0.24994659260841701"/>
      </top>
      <bottom style="medium">
        <color theme="3"/>
      </bottom>
      <diagonal/>
    </border>
    <border>
      <left/>
      <right style="thin">
        <color theme="0" tint="-0.24994659260841701"/>
      </right>
      <top style="medium">
        <color theme="3"/>
      </top>
      <bottom style="thin">
        <color theme="0" tint="-0.24994659260841701"/>
      </bottom>
      <diagonal/>
    </border>
    <border>
      <left/>
      <right style="thin">
        <color theme="0" tint="-0.24994659260841701"/>
      </right>
      <top style="thin">
        <color theme="0" tint="-0.24994659260841701"/>
      </top>
      <bottom style="medium">
        <color theme="3"/>
      </bottom>
      <diagonal/>
    </border>
    <border>
      <left style="thin">
        <color theme="0" tint="-0.24994659260841701"/>
      </left>
      <right style="medium">
        <color theme="0" tint="-0.24994659260841701"/>
      </right>
      <top style="medium">
        <color theme="3"/>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diagonal/>
    </border>
    <border>
      <left style="thin">
        <color theme="0" tint="-0.24994659260841701"/>
      </left>
      <right style="medium">
        <color theme="3"/>
      </right>
      <top style="medium">
        <color theme="3"/>
      </top>
      <bottom style="medium">
        <color theme="3"/>
      </bottom>
      <diagonal/>
    </border>
    <border>
      <left style="thin">
        <color indexed="55"/>
      </left>
      <right/>
      <top style="medium">
        <color theme="3"/>
      </top>
      <bottom style="medium">
        <color theme="3"/>
      </bottom>
      <diagonal/>
    </border>
    <border>
      <left/>
      <right style="medium">
        <color theme="3"/>
      </right>
      <top/>
      <bottom/>
      <diagonal/>
    </border>
    <border>
      <left/>
      <right style="medium">
        <color theme="3"/>
      </right>
      <top/>
      <bottom style="medium">
        <color theme="3"/>
      </bottom>
      <diagonal/>
    </border>
    <border>
      <left style="medium">
        <color theme="3"/>
      </left>
      <right/>
      <top style="medium">
        <color theme="0" tint="-0.24994659260841701"/>
      </top>
      <bottom/>
      <diagonal/>
    </border>
    <border>
      <left/>
      <right style="thin">
        <color indexed="64"/>
      </right>
      <top style="medium">
        <color theme="0" tint="-0.24994659260841701"/>
      </top>
      <bottom/>
      <diagonal/>
    </border>
    <border>
      <left/>
      <right/>
      <top style="medium">
        <color theme="0" tint="-0.24994659260841701"/>
      </top>
      <bottom/>
      <diagonal/>
    </border>
    <border>
      <left style="medium">
        <color theme="3"/>
      </left>
      <right style="thin">
        <color indexed="55"/>
      </right>
      <top style="medium">
        <color theme="3"/>
      </top>
      <bottom/>
      <diagonal/>
    </border>
    <border>
      <left style="thin">
        <color indexed="55"/>
      </left>
      <right style="thin">
        <color indexed="64"/>
      </right>
      <top style="medium">
        <color theme="3"/>
      </top>
      <bottom/>
      <diagonal/>
    </border>
    <border>
      <left style="thin">
        <color theme="0" tint="-0.24994659260841701"/>
      </left>
      <right/>
      <top style="medium">
        <color theme="3"/>
      </top>
      <bottom style="thin">
        <color theme="0" tint="-0.24994659260841701"/>
      </bottom>
      <diagonal/>
    </border>
    <border>
      <left/>
      <right/>
      <top style="medium">
        <color theme="3"/>
      </top>
      <bottom style="thin">
        <color theme="0" tint="-0.24994659260841701"/>
      </bottom>
      <diagonal/>
    </border>
    <border>
      <left style="thin">
        <color theme="0" tint="-0.24994659260841701"/>
      </left>
      <right/>
      <top style="medium">
        <color theme="3"/>
      </top>
      <bottom/>
      <diagonal/>
    </border>
    <border>
      <left style="thin">
        <color theme="0" tint="-0.24994659260841701"/>
      </left>
      <right/>
      <top/>
      <bottom style="medium">
        <color theme="3"/>
      </bottom>
      <diagonal/>
    </border>
    <border>
      <left style="thin">
        <color theme="0" tint="-0.24994659260841701"/>
      </left>
      <right style="medium">
        <color theme="3"/>
      </right>
      <top style="medium">
        <color theme="3"/>
      </top>
      <bottom/>
      <diagonal/>
    </border>
    <border>
      <left style="thin">
        <color theme="0" tint="-0.24994659260841701"/>
      </left>
      <right style="thin">
        <color theme="0" tint="-0.24994659260841701"/>
      </right>
      <top style="medium">
        <color theme="3"/>
      </top>
      <bottom/>
      <diagonal/>
    </border>
    <border>
      <left style="thin">
        <color theme="0" tint="-0.24994659260841701"/>
      </left>
      <right style="thin">
        <color indexed="55"/>
      </right>
      <top style="medium">
        <color theme="3"/>
      </top>
      <bottom style="medium">
        <color theme="3"/>
      </bottom>
      <diagonal/>
    </border>
    <border>
      <left/>
      <right style="thin">
        <color indexed="55"/>
      </right>
      <top style="medium">
        <color theme="3"/>
      </top>
      <bottom/>
      <diagonal/>
    </border>
    <border>
      <left/>
      <right style="thin">
        <color indexed="55"/>
      </right>
      <top/>
      <bottom style="medium">
        <color theme="3"/>
      </bottom>
      <diagonal/>
    </border>
    <border>
      <left/>
      <right style="medium">
        <color theme="0" tint="-0.24994659260841701"/>
      </right>
      <top style="medium">
        <color theme="3"/>
      </top>
      <bottom style="thin">
        <color theme="0" tint="-0.24994659260841701"/>
      </bottom>
      <diagonal/>
    </border>
    <border>
      <left style="medium">
        <color theme="3"/>
      </left>
      <right/>
      <top style="thin">
        <color theme="0" tint="-0.24994659260841701"/>
      </top>
      <bottom/>
      <diagonal/>
    </border>
    <border>
      <left/>
      <right/>
      <top style="thin">
        <color theme="0" tint="-0.24994659260841701"/>
      </top>
      <bottom/>
      <diagonal/>
    </border>
    <border>
      <left/>
      <right style="medium">
        <color theme="3"/>
      </right>
      <top style="medium">
        <color theme="0" tint="-0.24994659260841701"/>
      </top>
      <bottom style="medium">
        <color theme="3"/>
      </bottom>
      <diagonal/>
    </border>
  </borders>
  <cellStyleXfs count="45">
    <xf numFmtId="0" fontId="0" fillId="0" borderId="0"/>
    <xf numFmtId="49" fontId="7" fillId="0" borderId="1" applyNumberFormat="0" applyFont="0" applyFill="0" applyBorder="0" applyProtection="0">
      <alignment horizontal="left" vertical="center" indent="2"/>
    </xf>
    <xf numFmtId="0" fontId="3" fillId="0" borderId="0" applyNumberFormat="0" applyFill="0" applyBorder="0" applyAlignment="0" applyProtection="0">
      <alignment vertical="top"/>
      <protection locked="0"/>
    </xf>
    <xf numFmtId="43" fontId="8" fillId="0" borderId="0" applyFont="0" applyFill="0" applyBorder="0" applyAlignment="0" applyProtection="0"/>
    <xf numFmtId="0" fontId="1" fillId="0" borderId="0"/>
    <xf numFmtId="0" fontId="9" fillId="0" borderId="0" applyNumberFormat="0" applyFill="0" applyBorder="0" applyAlignment="0" applyProtection="0">
      <alignment vertical="top"/>
      <protection locked="0"/>
    </xf>
    <xf numFmtId="0" fontId="2" fillId="0" borderId="0"/>
    <xf numFmtId="0" fontId="10" fillId="0" borderId="0" applyNumberFormat="0" applyFont="0" applyFill="0" applyBorder="0" applyProtection="0">
      <alignment horizontal="left" vertical="center" indent="5"/>
    </xf>
    <xf numFmtId="0" fontId="11" fillId="2" borderId="0" applyBorder="0" applyAlignment="0"/>
    <xf numFmtId="0" fontId="7" fillId="2" borderId="0" applyBorder="0">
      <alignment horizontal="right" vertical="center"/>
    </xf>
    <xf numFmtId="4" fontId="7" fillId="3" borderId="0" applyBorder="0">
      <alignment horizontal="right" vertical="center"/>
    </xf>
    <xf numFmtId="4" fontId="7" fillId="3" borderId="0" applyBorder="0">
      <alignment horizontal="right" vertical="center"/>
    </xf>
    <xf numFmtId="0" fontId="12" fillId="3" borderId="1">
      <alignment horizontal="right" vertical="center"/>
    </xf>
    <xf numFmtId="0" fontId="13" fillId="3" borderId="1">
      <alignment horizontal="right" vertical="center"/>
    </xf>
    <xf numFmtId="0" fontId="12" fillId="4" borderId="1">
      <alignment horizontal="right" vertical="center"/>
    </xf>
    <xf numFmtId="0" fontId="12" fillId="4" borderId="1">
      <alignment horizontal="right" vertical="center"/>
    </xf>
    <xf numFmtId="0" fontId="12" fillId="4" borderId="11">
      <alignment horizontal="right" vertical="center"/>
    </xf>
    <xf numFmtId="0" fontId="12" fillId="4" borderId="12">
      <alignment horizontal="right" vertical="center"/>
    </xf>
    <xf numFmtId="0" fontId="12" fillId="4" borderId="13">
      <alignment horizontal="right" vertical="center"/>
    </xf>
    <xf numFmtId="43" fontId="6" fillId="0" borderId="0" applyFont="0" applyFill="0" applyBorder="0" applyAlignment="0" applyProtection="0"/>
    <xf numFmtId="0" fontId="12" fillId="0" borderId="0" applyNumberFormat="0">
      <alignment horizontal="right"/>
    </xf>
    <xf numFmtId="0" fontId="7" fillId="4" borderId="14">
      <alignment horizontal="left" vertical="center" wrapText="1" indent="2"/>
    </xf>
    <xf numFmtId="0" fontId="7" fillId="0" borderId="14">
      <alignment horizontal="left" vertical="center" wrapText="1" indent="2"/>
    </xf>
    <xf numFmtId="0" fontId="7" fillId="3" borderId="12">
      <alignment horizontal="left" vertical="center"/>
    </xf>
    <xf numFmtId="0" fontId="12" fillId="0" borderId="15">
      <alignment horizontal="left" vertical="top" wrapText="1"/>
    </xf>
    <xf numFmtId="0" fontId="14" fillId="5" borderId="16">
      <alignment horizontal="center" vertical="center" wrapText="1"/>
    </xf>
    <xf numFmtId="0" fontId="6" fillId="0" borderId="17"/>
    <xf numFmtId="0" fontId="10" fillId="0" borderId="18"/>
    <xf numFmtId="0" fontId="15" fillId="0" borderId="0" applyNumberFormat="0" applyFill="0" applyBorder="0" applyAlignment="0" applyProtection="0"/>
    <xf numFmtId="4" fontId="7" fillId="0" borderId="0" applyBorder="0">
      <alignment horizontal="right" vertical="center"/>
    </xf>
    <xf numFmtId="0" fontId="7" fillId="0" borderId="1">
      <alignment horizontal="right" vertical="center"/>
    </xf>
    <xf numFmtId="1" fontId="16" fillId="3" borderId="0" applyBorder="0">
      <alignment horizontal="right" vertical="center"/>
    </xf>
    <xf numFmtId="4" fontId="7" fillId="0" borderId="0" applyFill="0" applyBorder="0" applyProtection="0">
      <alignment horizontal="right" vertical="center"/>
    </xf>
    <xf numFmtId="0" fontId="11" fillId="0" borderId="0" applyNumberFormat="0" applyFill="0" applyBorder="0" applyProtection="0">
      <alignment horizontal="left" vertical="center"/>
    </xf>
    <xf numFmtId="0" fontId="7" fillId="0" borderId="1" applyNumberFormat="0" applyFill="0" applyAlignment="0" applyProtection="0"/>
    <xf numFmtId="0" fontId="10" fillId="6" borderId="0" applyNumberFormat="0" applyFont="0" applyBorder="0" applyAlignment="0" applyProtection="0"/>
    <xf numFmtId="9" fontId="6" fillId="0" borderId="0" applyFont="0" applyFill="0" applyBorder="0" applyAlignment="0" applyProtection="0"/>
    <xf numFmtId="0" fontId="7" fillId="6" borderId="1"/>
    <xf numFmtId="0" fontId="6" fillId="0" borderId="0"/>
    <xf numFmtId="0" fontId="17" fillId="0" borderId="0" applyNumberFormat="0" applyFill="0" applyBorder="0" applyAlignment="0" applyProtection="0"/>
    <xf numFmtId="0" fontId="7" fillId="0" borderId="0"/>
    <xf numFmtId="0" fontId="18" fillId="0" borderId="0"/>
    <xf numFmtId="9" fontId="8" fillId="0" borderId="0" applyFont="0" applyFill="0" applyBorder="0" applyAlignment="0" applyProtection="0"/>
    <xf numFmtId="0" fontId="6" fillId="0" borderId="0"/>
    <xf numFmtId="44" fontId="45" fillId="0" borderId="0" applyFont="0" applyFill="0" applyBorder="0" applyAlignment="0" applyProtection="0"/>
  </cellStyleXfs>
  <cellXfs count="651">
    <xf numFmtId="0" fontId="0" fillId="0" borderId="0" xfId="0"/>
    <xf numFmtId="0" fontId="19" fillId="0" borderId="0" xfId="0" applyFont="1" applyFill="1" applyAlignment="1">
      <alignment horizontal="center"/>
    </xf>
    <xf numFmtId="0" fontId="19" fillId="0" borderId="0" xfId="0" applyFont="1" applyFill="1"/>
    <xf numFmtId="0" fontId="20" fillId="0" borderId="0" xfId="0" applyFont="1" applyFill="1"/>
    <xf numFmtId="0" fontId="21" fillId="0" borderId="0" xfId="0" applyFont="1" applyFill="1" applyAlignment="1">
      <alignment vertical="center"/>
    </xf>
    <xf numFmtId="0" fontId="19" fillId="0" borderId="0" xfId="0" applyFont="1" applyAlignment="1"/>
    <xf numFmtId="0" fontId="19" fillId="0" borderId="0" xfId="0" applyFont="1" applyFill="1" applyBorder="1" applyAlignment="1">
      <alignment horizontal="left"/>
    </xf>
    <xf numFmtId="0" fontId="22" fillId="0" borderId="0" xfId="0" applyFont="1" applyFill="1"/>
    <xf numFmtId="0" fontId="23" fillId="0" borderId="0" xfId="0" applyFont="1" applyFill="1" applyAlignment="1">
      <alignment vertical="top"/>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Fill="1" applyAlignment="1">
      <alignment vertical="center"/>
    </xf>
    <xf numFmtId="0" fontId="22" fillId="0" borderId="0" xfId="0" applyFont="1" applyFill="1" applyAlignment="1">
      <alignment vertical="center"/>
    </xf>
    <xf numFmtId="0" fontId="25" fillId="0" borderId="0" xfId="0" applyFont="1" applyFill="1" applyAlignment="1">
      <alignment vertical="center"/>
    </xf>
    <xf numFmtId="0" fontId="19" fillId="0" borderId="0" xfId="0" applyFont="1" applyBorder="1" applyAlignment="1">
      <alignment vertical="center"/>
    </xf>
    <xf numFmtId="0" fontId="19" fillId="0" borderId="9" xfId="0" applyFont="1" applyFill="1" applyBorder="1" applyAlignment="1">
      <alignment vertical="center"/>
    </xf>
    <xf numFmtId="0" fontId="19" fillId="0" borderId="0" xfId="0" applyFont="1" applyFill="1" applyBorder="1" applyAlignment="1">
      <alignment vertical="center"/>
    </xf>
    <xf numFmtId="0" fontId="24" fillId="0" borderId="0" xfId="0" applyFont="1" applyFill="1" applyBorder="1" applyAlignment="1">
      <alignment horizontal="right" vertical="center"/>
    </xf>
    <xf numFmtId="168" fontId="19" fillId="0" borderId="0" xfId="0" applyNumberFormat="1" applyFont="1" applyFill="1" applyBorder="1" applyAlignment="1">
      <alignment horizontal="left" vertical="center"/>
    </xf>
    <xf numFmtId="0" fontId="21" fillId="0" borderId="0" xfId="0" applyFont="1" applyFill="1" applyBorder="1" applyAlignment="1">
      <alignment vertical="center"/>
    </xf>
    <xf numFmtId="49"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23" fillId="0" borderId="0" xfId="0" applyFont="1" applyFill="1" applyAlignment="1">
      <alignment vertical="center"/>
    </xf>
    <xf numFmtId="0" fontId="24" fillId="0" borderId="0" xfId="0" applyFont="1" applyFill="1" applyAlignment="1">
      <alignment vertical="center"/>
    </xf>
    <xf numFmtId="0" fontId="24" fillId="0" borderId="0" xfId="0" applyFont="1" applyFill="1" applyAlignment="1">
      <alignment horizontal="center" vertical="center" wrapText="1"/>
    </xf>
    <xf numFmtId="0" fontId="24" fillId="0" borderId="0" xfId="0" applyFont="1" applyFill="1" applyAlignment="1">
      <alignment horizontal="center"/>
    </xf>
    <xf numFmtId="0" fontId="25" fillId="0" borderId="0" xfId="0" applyFont="1" applyFill="1"/>
    <xf numFmtId="0" fontId="24" fillId="0" borderId="0" xfId="0" applyFont="1" applyFill="1" applyAlignment="1">
      <alignment horizontal="right"/>
    </xf>
    <xf numFmtId="0" fontId="25" fillId="0" borderId="0" xfId="0" applyFont="1" applyFill="1" applyAlignment="1">
      <alignment horizontal="right"/>
    </xf>
    <xf numFmtId="0" fontId="22" fillId="0" borderId="0" xfId="0" applyFont="1" applyFill="1" applyAlignment="1">
      <alignment horizontal="right"/>
    </xf>
    <xf numFmtId="0" fontId="19" fillId="0" borderId="0" xfId="0" applyFont="1" applyAlignment="1">
      <alignment horizontal="center"/>
    </xf>
    <xf numFmtId="0" fontId="19" fillId="0" borderId="0" xfId="0" applyFont="1" applyFill="1" applyAlignment="1">
      <alignment horizontal="center" vertical="center"/>
    </xf>
    <xf numFmtId="0" fontId="19" fillId="0" borderId="0" xfId="0" applyFont="1" applyFill="1" applyBorder="1"/>
    <xf numFmtId="0" fontId="22" fillId="0" borderId="0" xfId="0" applyFont="1" applyFill="1" applyBorder="1"/>
    <xf numFmtId="164" fontId="19" fillId="0" borderId="7" xfId="0" applyNumberFormat="1" applyFont="1" applyBorder="1" applyAlignment="1">
      <alignment horizontal="right" vertical="center"/>
    </xf>
    <xf numFmtId="169" fontId="19" fillId="0" borderId="7" xfId="0" applyNumberFormat="1" applyFont="1" applyBorder="1" applyAlignment="1">
      <alignment horizontal="right" vertical="center"/>
    </xf>
    <xf numFmtId="167" fontId="19" fillId="0" borderId="8" xfId="0" applyNumberFormat="1" applyFont="1" applyFill="1" applyBorder="1" applyAlignment="1">
      <alignment vertical="center"/>
    </xf>
    <xf numFmtId="9" fontId="19" fillId="0" borderId="7" xfId="0" applyNumberFormat="1" applyFont="1" applyBorder="1" applyAlignment="1">
      <alignment vertical="center"/>
    </xf>
    <xf numFmtId="164" fontId="19" fillId="0" borderId="7" xfId="0" applyNumberFormat="1" applyFont="1" applyBorder="1" applyAlignment="1">
      <alignment vertical="center"/>
    </xf>
    <xf numFmtId="9" fontId="19" fillId="0" borderId="8" xfId="0" applyNumberFormat="1" applyFont="1" applyBorder="1" applyAlignment="1">
      <alignment vertical="center"/>
    </xf>
    <xf numFmtId="0" fontId="24" fillId="0" borderId="0" xfId="0" applyFont="1" applyFill="1" applyAlignment="1">
      <alignment horizontal="right" vertical="center"/>
    </xf>
    <xf numFmtId="0" fontId="25" fillId="0" borderId="0" xfId="0" applyFont="1" applyFill="1" applyAlignment="1">
      <alignment horizontal="right" vertical="center"/>
    </xf>
    <xf numFmtId="0" fontId="22" fillId="0" borderId="0" xfId="0" applyFont="1" applyFill="1" applyAlignment="1">
      <alignment horizontal="right" vertical="center"/>
    </xf>
    <xf numFmtId="0" fontId="24" fillId="0" borderId="0" xfId="0" applyFont="1" applyFill="1" applyBorder="1" applyAlignment="1">
      <alignment horizontal="center"/>
    </xf>
    <xf numFmtId="3" fontId="24" fillId="0" borderId="0" xfId="0" applyNumberFormat="1" applyFont="1" applyFill="1" applyBorder="1" applyAlignment="1">
      <alignment horizontal="right"/>
    </xf>
    <xf numFmtId="164" fontId="24" fillId="0" borderId="0" xfId="0" applyNumberFormat="1" applyFont="1" applyFill="1" applyBorder="1" applyAlignment="1">
      <alignment horizontal="right"/>
    </xf>
    <xf numFmtId="0" fontId="24" fillId="0" borderId="0" xfId="0" applyFont="1" applyFill="1" applyBorder="1" applyAlignment="1">
      <alignment horizontal="right"/>
    </xf>
    <xf numFmtId="167" fontId="24" fillId="0" borderId="0" xfId="0" applyNumberFormat="1" applyFont="1" applyFill="1" applyBorder="1" applyAlignment="1">
      <alignment horizontal="right"/>
    </xf>
    <xf numFmtId="0" fontId="19" fillId="0" borderId="0" xfId="0" applyFont="1" applyAlignment="1">
      <alignment vertical="top"/>
    </xf>
    <xf numFmtId="0" fontId="26" fillId="7" borderId="10" xfId="0" applyFont="1" applyFill="1" applyBorder="1" applyAlignment="1">
      <alignment horizontal="center" vertical="center"/>
    </xf>
    <xf numFmtId="0" fontId="26" fillId="7" borderId="21" xfId="0" applyFont="1" applyFill="1" applyBorder="1" applyAlignment="1">
      <alignment horizontal="center" vertical="center" wrapText="1"/>
    </xf>
    <xf numFmtId="0" fontId="26" fillId="7" borderId="21" xfId="0" applyFont="1" applyFill="1" applyBorder="1" applyAlignment="1">
      <alignment horizontal="center"/>
    </xf>
    <xf numFmtId="3" fontId="19" fillId="8" borderId="6" xfId="0" applyNumberFormat="1" applyFont="1" applyFill="1" applyBorder="1" applyAlignment="1">
      <alignment vertical="center"/>
    </xf>
    <xf numFmtId="0" fontId="32" fillId="0" borderId="0" xfId="0" applyFont="1" applyFill="1" applyAlignment="1">
      <alignment vertical="center"/>
    </xf>
    <xf numFmtId="3" fontId="19" fillId="8" borderId="20" xfId="0" applyNumberFormat="1" applyFont="1" applyFill="1" applyBorder="1" applyAlignment="1">
      <alignment vertical="center"/>
    </xf>
    <xf numFmtId="3" fontId="19" fillId="8" borderId="4" xfId="0" applyNumberFormat="1" applyFont="1" applyFill="1" applyBorder="1" applyAlignment="1">
      <alignment vertical="center"/>
    </xf>
    <xf numFmtId="164" fontId="19" fillId="8" borderId="19" xfId="0" applyNumberFormat="1" applyFont="1" applyFill="1" applyBorder="1" applyAlignment="1">
      <alignment vertical="center"/>
    </xf>
    <xf numFmtId="3" fontId="19" fillId="8" borderId="19" xfId="0" applyNumberFormat="1" applyFont="1" applyFill="1" applyBorder="1" applyAlignment="1">
      <alignment vertical="center"/>
    </xf>
    <xf numFmtId="164" fontId="19" fillId="8" borderId="5" xfId="0" applyNumberFormat="1" applyFont="1" applyFill="1" applyBorder="1" applyAlignment="1">
      <alignment vertical="center"/>
    </xf>
    <xf numFmtId="3" fontId="19" fillId="8" borderId="5" xfId="0" applyNumberFormat="1" applyFont="1" applyFill="1" applyBorder="1" applyAlignment="1">
      <alignment vertical="center"/>
    </xf>
    <xf numFmtId="169" fontId="19" fillId="8" borderId="7" xfId="0" applyNumberFormat="1" applyFont="1" applyFill="1" applyBorder="1" applyAlignment="1">
      <alignment vertical="center"/>
    </xf>
    <xf numFmtId="0" fontId="19" fillId="0" borderId="22" xfId="0" applyFont="1" applyBorder="1" applyAlignment="1">
      <alignment vertical="center"/>
    </xf>
    <xf numFmtId="0" fontId="31" fillId="0" borderId="23" xfId="0" applyFont="1" applyBorder="1" applyAlignment="1">
      <alignment horizontal="right" vertical="center"/>
    </xf>
    <xf numFmtId="0" fontId="24" fillId="0" borderId="23" xfId="0" applyFont="1" applyBorder="1" applyAlignment="1">
      <alignment horizontal="right" vertical="center"/>
    </xf>
    <xf numFmtId="0" fontId="24" fillId="0" borderId="23" xfId="0" applyFont="1" applyBorder="1" applyAlignment="1">
      <alignment horizontal="center" vertical="center"/>
    </xf>
    <xf numFmtId="0" fontId="19" fillId="0" borderId="27" xfId="0" applyFont="1" applyBorder="1" applyAlignment="1">
      <alignment vertical="center"/>
    </xf>
    <xf numFmtId="0" fontId="31" fillId="0" borderId="28" xfId="0" applyFont="1" applyBorder="1" applyAlignment="1">
      <alignment horizontal="right" vertical="center"/>
    </xf>
    <xf numFmtId="0" fontId="24" fillId="0" borderId="28" xfId="0" applyFont="1" applyBorder="1" applyAlignment="1">
      <alignment horizontal="right" vertical="center"/>
    </xf>
    <xf numFmtId="0" fontId="24" fillId="0" borderId="28" xfId="0" applyFont="1" applyBorder="1" applyAlignment="1">
      <alignment horizontal="center" vertical="center"/>
    </xf>
    <xf numFmtId="172" fontId="24" fillId="0" borderId="33" xfId="3" applyNumberFormat="1" applyFont="1" applyBorder="1" applyAlignment="1">
      <alignment horizontal="right" vertical="center"/>
    </xf>
    <xf numFmtId="172" fontId="24" fillId="0" borderId="34" xfId="3" applyNumberFormat="1" applyFont="1" applyBorder="1" applyAlignment="1">
      <alignment horizontal="right" vertical="center"/>
    </xf>
    <xf numFmtId="164" fontId="24" fillId="0" borderId="34" xfId="0" applyNumberFormat="1" applyFont="1" applyBorder="1" applyAlignment="1">
      <alignment horizontal="right" vertical="center"/>
    </xf>
    <xf numFmtId="169" fontId="24" fillId="0" borderId="34" xfId="0" applyNumberFormat="1" applyFont="1" applyBorder="1" applyAlignment="1">
      <alignment horizontal="right" vertical="center"/>
    </xf>
    <xf numFmtId="43" fontId="24" fillId="0" borderId="35" xfId="3" applyNumberFormat="1" applyFont="1" applyBorder="1" applyAlignment="1">
      <alignment horizontal="right" vertical="center"/>
    </xf>
    <xf numFmtId="0" fontId="24" fillId="0" borderId="34" xfId="0" applyFont="1" applyBorder="1" applyAlignment="1">
      <alignment horizontal="right" vertical="center"/>
    </xf>
    <xf numFmtId="0" fontId="24" fillId="0" borderId="35" xfId="0" applyFont="1" applyBorder="1" applyAlignment="1">
      <alignment horizontal="right" vertical="center"/>
    </xf>
    <xf numFmtId="3" fontId="24" fillId="0" borderId="36" xfId="0" applyNumberFormat="1" applyFont="1" applyBorder="1" applyAlignment="1">
      <alignment horizontal="right" vertical="center"/>
    </xf>
    <xf numFmtId="3" fontId="24" fillId="0" borderId="34" xfId="0" applyNumberFormat="1" applyFont="1" applyBorder="1" applyAlignment="1">
      <alignment horizontal="right" vertical="center"/>
    </xf>
    <xf numFmtId="164" fontId="24" fillId="0" borderId="37" xfId="0" applyNumberFormat="1" applyFont="1" applyBorder="1" applyAlignment="1">
      <alignment horizontal="right" vertical="center"/>
    </xf>
    <xf numFmtId="0" fontId="26" fillId="7" borderId="40" xfId="0" applyFont="1" applyFill="1" applyBorder="1" applyAlignment="1">
      <alignment horizontal="centerContinuous" vertical="center"/>
    </xf>
    <xf numFmtId="0" fontId="26" fillId="7" borderId="41" xfId="0" applyFont="1" applyFill="1" applyBorder="1" applyAlignment="1">
      <alignment horizontal="centerContinuous" vertical="center"/>
    </xf>
    <xf numFmtId="0" fontId="26" fillId="7" borderId="42" xfId="0" applyFont="1" applyFill="1" applyBorder="1" applyAlignment="1">
      <alignment horizontal="centerContinuous" vertical="center"/>
    </xf>
    <xf numFmtId="0" fontId="26" fillId="7" borderId="43" xfId="0" applyFont="1" applyFill="1" applyBorder="1" applyAlignment="1">
      <alignment horizontal="center" vertical="center" wrapText="1"/>
    </xf>
    <xf numFmtId="0" fontId="26" fillId="7" borderId="43" xfId="0" applyFont="1" applyFill="1" applyBorder="1" applyAlignment="1">
      <alignment horizontal="center"/>
    </xf>
    <xf numFmtId="0" fontId="26" fillId="7" borderId="44" xfId="0" applyFont="1" applyFill="1" applyBorder="1" applyAlignment="1">
      <alignment horizontal="center" vertical="center"/>
    </xf>
    <xf numFmtId="0" fontId="26" fillId="7" borderId="46" xfId="0" applyFont="1" applyFill="1" applyBorder="1" applyAlignment="1">
      <alignment horizontal="center" vertical="center"/>
    </xf>
    <xf numFmtId="164" fontId="19" fillId="0" borderId="47" xfId="0" applyNumberFormat="1" applyFont="1" applyBorder="1" applyAlignment="1">
      <alignment vertical="center"/>
    </xf>
    <xf numFmtId="3" fontId="19" fillId="8" borderId="50" xfId="0" applyNumberFormat="1" applyFont="1" applyFill="1" applyBorder="1" applyAlignment="1">
      <alignment vertical="center"/>
    </xf>
    <xf numFmtId="164" fontId="19" fillId="0" borderId="51" xfId="0" applyNumberFormat="1" applyFont="1" applyBorder="1" applyAlignment="1">
      <alignment horizontal="right" vertical="center"/>
    </xf>
    <xf numFmtId="169" fontId="19" fillId="0" borderId="51" xfId="0" applyNumberFormat="1" applyFont="1" applyBorder="1" applyAlignment="1">
      <alignment horizontal="right" vertical="center"/>
    </xf>
    <xf numFmtId="167" fontId="19" fillId="0" borderId="52" xfId="0" applyNumberFormat="1" applyFont="1" applyFill="1" applyBorder="1" applyAlignment="1">
      <alignment vertical="center"/>
    </xf>
    <xf numFmtId="9" fontId="19" fillId="0" borderId="51" xfId="0" applyNumberFormat="1" applyFont="1" applyBorder="1" applyAlignment="1">
      <alignment vertical="center"/>
    </xf>
    <xf numFmtId="169" fontId="19" fillId="8" borderId="51" xfId="0" applyNumberFormat="1" applyFont="1" applyFill="1" applyBorder="1" applyAlignment="1">
      <alignment vertical="center"/>
    </xf>
    <xf numFmtId="164" fontId="19" fillId="0" borderId="51" xfId="0" applyNumberFormat="1" applyFont="1" applyBorder="1" applyAlignment="1">
      <alignment vertical="center"/>
    </xf>
    <xf numFmtId="9" fontId="19" fillId="0" borderId="52" xfId="0" applyNumberFormat="1" applyFont="1" applyBorder="1" applyAlignment="1">
      <alignment vertical="center"/>
    </xf>
    <xf numFmtId="164" fontId="19" fillId="8" borderId="51" xfId="0" applyNumberFormat="1" applyFont="1" applyFill="1" applyBorder="1" applyAlignment="1">
      <alignment vertical="center"/>
    </xf>
    <xf numFmtId="3" fontId="19" fillId="8" borderId="51" xfId="0" applyNumberFormat="1" applyFont="1" applyFill="1" applyBorder="1" applyAlignment="1">
      <alignment vertical="center"/>
    </xf>
    <xf numFmtId="164" fontId="19" fillId="0" borderId="53" xfId="0" applyNumberFormat="1" applyFont="1" applyBorder="1" applyAlignment="1">
      <alignment vertical="center"/>
    </xf>
    <xf numFmtId="0" fontId="26" fillId="7" borderId="57" xfId="0" applyFont="1" applyFill="1" applyBorder="1" applyAlignment="1">
      <alignment horizontal="center"/>
    </xf>
    <xf numFmtId="0" fontId="26" fillId="7" borderId="58" xfId="0" applyFont="1" applyFill="1" applyBorder="1" applyAlignment="1">
      <alignment horizontal="center"/>
    </xf>
    <xf numFmtId="3" fontId="19" fillId="0" borderId="59" xfId="0" applyNumberFormat="1" applyFont="1" applyFill="1" applyBorder="1" applyAlignment="1">
      <alignment vertical="center"/>
    </xf>
    <xf numFmtId="3" fontId="19" fillId="8" borderId="60" xfId="0" applyNumberFormat="1" applyFont="1" applyFill="1" applyBorder="1" applyAlignment="1">
      <alignment vertical="center"/>
    </xf>
    <xf numFmtId="164" fontId="19" fillId="0" borderId="61" xfId="0" applyNumberFormat="1" applyFont="1" applyBorder="1" applyAlignment="1">
      <alignment horizontal="right" vertical="center"/>
    </xf>
    <xf numFmtId="169" fontId="19" fillId="0" borderId="61" xfId="0" applyNumberFormat="1" applyFont="1" applyBorder="1" applyAlignment="1">
      <alignment horizontal="right" vertical="center"/>
    </xf>
    <xf numFmtId="167" fontId="19" fillId="0" borderId="62" xfId="0" applyNumberFormat="1" applyFont="1" applyFill="1" applyBorder="1" applyAlignment="1">
      <alignment vertical="center"/>
    </xf>
    <xf numFmtId="9" fontId="19" fillId="0" borderId="61" xfId="0" applyNumberFormat="1" applyFont="1" applyBorder="1" applyAlignment="1">
      <alignment vertical="center"/>
    </xf>
    <xf numFmtId="164" fontId="19" fillId="0" borderId="61" xfId="0" applyNumberFormat="1" applyFont="1" applyBorder="1" applyAlignment="1">
      <alignment vertical="center"/>
    </xf>
    <xf numFmtId="9" fontId="19" fillId="0" borderId="62" xfId="0" applyNumberFormat="1" applyFont="1" applyBorder="1" applyAlignment="1">
      <alignment vertical="center"/>
    </xf>
    <xf numFmtId="164" fontId="19" fillId="0" borderId="63" xfId="0" applyNumberFormat="1" applyFont="1" applyBorder="1" applyAlignment="1">
      <alignment vertical="center"/>
    </xf>
    <xf numFmtId="3" fontId="19" fillId="0" borderId="64" xfId="0" applyNumberFormat="1" applyFont="1" applyFill="1" applyBorder="1" applyAlignment="1">
      <alignment vertical="center"/>
    </xf>
    <xf numFmtId="3" fontId="19" fillId="0" borderId="65" xfId="0" applyNumberFormat="1" applyFont="1" applyFill="1" applyBorder="1" applyAlignment="1">
      <alignment vertical="center"/>
    </xf>
    <xf numFmtId="3" fontId="19" fillId="0" borderId="4" xfId="0" applyNumberFormat="1" applyFont="1" applyFill="1" applyBorder="1" applyAlignment="1">
      <alignment vertical="center"/>
    </xf>
    <xf numFmtId="0" fontId="26" fillId="7" borderId="69" xfId="0" applyFont="1" applyFill="1" applyBorder="1" applyAlignment="1">
      <alignment horizontal="center" vertical="center"/>
    </xf>
    <xf numFmtId="0" fontId="26" fillId="7" borderId="70" xfId="0" applyFont="1" applyFill="1" applyBorder="1" applyAlignment="1">
      <alignment horizontal="center" vertical="center"/>
    </xf>
    <xf numFmtId="0" fontId="26" fillId="7" borderId="71" xfId="0" applyFont="1" applyFill="1" applyBorder="1" applyAlignment="1">
      <alignment horizontal="center" vertical="center"/>
    </xf>
    <xf numFmtId="1" fontId="24" fillId="0" borderId="0" xfId="0" applyNumberFormat="1" applyFont="1" applyFill="1" applyAlignment="1">
      <alignment vertical="center"/>
    </xf>
    <xf numFmtId="0" fontId="25" fillId="0" borderId="0" xfId="0" applyFont="1" applyFill="1" applyAlignment="1">
      <alignment horizontal="center" vertical="center" wrapText="1"/>
    </xf>
    <xf numFmtId="0" fontId="25" fillId="0" borderId="0" xfId="0" applyFont="1" applyFill="1" applyAlignment="1">
      <alignment horizontal="center"/>
    </xf>
    <xf numFmtId="164" fontId="24" fillId="0" borderId="0" xfId="0" applyNumberFormat="1" applyFont="1" applyFill="1" applyAlignment="1">
      <alignment horizontal="right" vertical="center"/>
    </xf>
    <xf numFmtId="172" fontId="24" fillId="0" borderId="0" xfId="3" applyNumberFormat="1" applyFont="1" applyFill="1" applyAlignment="1">
      <alignment horizontal="right" vertical="center"/>
    </xf>
    <xf numFmtId="3" fontId="22" fillId="0" borderId="0" xfId="0" applyNumberFormat="1" applyFont="1" applyFill="1"/>
    <xf numFmtId="164" fontId="22" fillId="0" borderId="0" xfId="0" applyNumberFormat="1" applyFont="1" applyFill="1"/>
    <xf numFmtId="0" fontId="27" fillId="9" borderId="0" xfId="0" applyFont="1" applyFill="1" applyBorder="1" applyAlignment="1">
      <alignment horizontal="center" vertical="center" wrapText="1"/>
    </xf>
    <xf numFmtId="0" fontId="27" fillId="9" borderId="0" xfId="0" applyFont="1" applyFill="1" applyBorder="1" applyAlignment="1">
      <alignment horizontal="center"/>
    </xf>
    <xf numFmtId="1" fontId="33" fillId="9" borderId="0" xfId="0" applyNumberFormat="1" applyFont="1" applyFill="1" applyBorder="1" applyAlignment="1">
      <alignment vertical="center"/>
    </xf>
    <xf numFmtId="3" fontId="33" fillId="9" borderId="0" xfId="0" applyNumberFormat="1" applyFont="1" applyFill="1" applyBorder="1" applyAlignment="1">
      <alignment vertical="center"/>
    </xf>
    <xf numFmtId="164" fontId="33" fillId="9" borderId="0" xfId="0" applyNumberFormat="1" applyFont="1" applyFill="1" applyBorder="1" applyAlignment="1">
      <alignment vertical="center"/>
    </xf>
    <xf numFmtId="0" fontId="33" fillId="9" borderId="0" xfId="0" applyFont="1" applyFill="1" applyBorder="1" applyAlignment="1">
      <alignment vertical="center"/>
    </xf>
    <xf numFmtId="0" fontId="27" fillId="9" borderId="0" xfId="0" applyFont="1" applyFill="1" applyBorder="1" applyAlignment="1">
      <alignment horizontal="right" vertical="center"/>
    </xf>
    <xf numFmtId="164" fontId="27" fillId="9" borderId="0" xfId="0" applyNumberFormat="1" applyFont="1" applyFill="1" applyBorder="1" applyAlignment="1">
      <alignment horizontal="right" vertical="center"/>
    </xf>
    <xf numFmtId="172" fontId="27" fillId="9" borderId="0" xfId="3" applyNumberFormat="1" applyFont="1" applyFill="1" applyBorder="1" applyAlignment="1">
      <alignment horizontal="right" vertical="center"/>
    </xf>
    <xf numFmtId="0" fontId="27" fillId="9" borderId="0" xfId="0" applyFont="1" applyFill="1" applyBorder="1" applyAlignment="1">
      <alignment vertical="center"/>
    </xf>
    <xf numFmtId="1" fontId="27" fillId="9" borderId="0" xfId="0" applyNumberFormat="1" applyFont="1" applyFill="1" applyBorder="1" applyAlignment="1">
      <alignment vertical="center"/>
    </xf>
    <xf numFmtId="0" fontId="6" fillId="0" borderId="0" xfId="43"/>
    <xf numFmtId="0" fontId="6" fillId="0" borderId="74" xfId="43" applyBorder="1"/>
    <xf numFmtId="0" fontId="6" fillId="0" borderId="75" xfId="43" applyBorder="1"/>
    <xf numFmtId="0" fontId="6" fillId="0" borderId="76" xfId="43" applyBorder="1"/>
    <xf numFmtId="0" fontId="6" fillId="0" borderId="77" xfId="43" applyBorder="1"/>
    <xf numFmtId="0" fontId="6" fillId="0" borderId="0" xfId="43" applyBorder="1"/>
    <xf numFmtId="0" fontId="6" fillId="0" borderId="78" xfId="43" applyBorder="1"/>
    <xf numFmtId="0" fontId="6" fillId="0" borderId="77" xfId="43" applyBorder="1" applyAlignment="1">
      <alignment vertical="center"/>
    </xf>
    <xf numFmtId="0" fontId="6" fillId="0" borderId="78" xfId="43" applyBorder="1" applyAlignment="1">
      <alignment vertical="center"/>
    </xf>
    <xf numFmtId="0" fontId="6" fillId="0" borderId="0" xfId="43" applyAlignment="1">
      <alignment vertical="center"/>
    </xf>
    <xf numFmtId="0" fontId="36" fillId="7" borderId="0" xfId="43" applyFont="1" applyFill="1" applyBorder="1" applyAlignment="1">
      <alignment vertical="center"/>
    </xf>
    <xf numFmtId="0" fontId="30" fillId="7" borderId="0" xfId="43" applyFont="1" applyFill="1" applyBorder="1" applyAlignment="1">
      <alignment vertical="center"/>
    </xf>
    <xf numFmtId="0" fontId="6" fillId="0" borderId="79" xfId="43" applyBorder="1"/>
    <xf numFmtId="0" fontId="38" fillId="0" borderId="80" xfId="43" applyFont="1" applyBorder="1"/>
    <xf numFmtId="0" fontId="6" fillId="0" borderId="80" xfId="43" applyBorder="1"/>
    <xf numFmtId="0" fontId="6" fillId="0" borderId="81" xfId="43" applyBorder="1"/>
    <xf numFmtId="0" fontId="39" fillId="0" borderId="0" xfId="43" applyFont="1"/>
    <xf numFmtId="171" fontId="33" fillId="9" borderId="0" xfId="4" applyNumberFormat="1" applyFont="1" applyFill="1" applyBorder="1" applyAlignment="1" applyProtection="1">
      <alignment vertical="center" wrapText="1"/>
    </xf>
    <xf numFmtId="171" fontId="33" fillId="9" borderId="56" xfId="4" applyNumberFormat="1" applyFont="1" applyFill="1" applyBorder="1" applyAlignment="1" applyProtection="1">
      <alignment vertical="center" wrapText="1"/>
    </xf>
    <xf numFmtId="171" fontId="33" fillId="9" borderId="82" xfId="4" applyNumberFormat="1" applyFont="1" applyFill="1" applyBorder="1" applyAlignment="1" applyProtection="1">
      <alignment vertical="center" wrapText="1"/>
    </xf>
    <xf numFmtId="0" fontId="19" fillId="0" borderId="0" xfId="0" applyFont="1" applyFill="1" applyAlignment="1" applyProtection="1">
      <alignment horizontal="center"/>
    </xf>
    <xf numFmtId="0" fontId="32" fillId="0" borderId="0" xfId="0" applyFont="1" applyFill="1" applyAlignment="1" applyProtection="1">
      <alignment vertical="center"/>
    </xf>
    <xf numFmtId="0" fontId="19" fillId="0" borderId="0" xfId="0" applyFont="1" applyFill="1" applyProtection="1"/>
    <xf numFmtId="0" fontId="20" fillId="0" borderId="0" xfId="0" applyFont="1" applyFill="1" applyProtection="1"/>
    <xf numFmtId="0" fontId="19" fillId="0" borderId="0" xfId="0" applyFont="1" applyAlignment="1" applyProtection="1"/>
    <xf numFmtId="0" fontId="19" fillId="0" borderId="0" xfId="0" applyFont="1" applyFill="1" applyBorder="1" applyAlignment="1" applyProtection="1">
      <alignment horizontal="left"/>
    </xf>
    <xf numFmtId="0" fontId="22" fillId="0" borderId="0" xfId="0" applyFont="1" applyFill="1" applyProtection="1"/>
    <xf numFmtId="0" fontId="19" fillId="0" borderId="0" xfId="0" applyFont="1" applyProtection="1"/>
    <xf numFmtId="0" fontId="4" fillId="7" borderId="83" xfId="43" applyFont="1" applyFill="1" applyBorder="1" applyAlignment="1" applyProtection="1">
      <alignment horizontal="centerContinuous" vertical="center" wrapText="1"/>
    </xf>
    <xf numFmtId="0" fontId="4" fillId="7" borderId="84" xfId="43" applyFont="1" applyFill="1" applyBorder="1" applyAlignment="1" applyProtection="1">
      <alignment horizontal="centerContinuous" vertical="center" wrapText="1"/>
    </xf>
    <xf numFmtId="0" fontId="27" fillId="9" borderId="21" xfId="0" applyFont="1" applyFill="1" applyBorder="1" applyAlignment="1" applyProtection="1">
      <alignment horizontal="center" vertical="center" wrapText="1"/>
    </xf>
    <xf numFmtId="0" fontId="19" fillId="0" borderId="0" xfId="0" applyFont="1" applyAlignment="1" applyProtection="1">
      <alignment vertical="center"/>
    </xf>
    <xf numFmtId="0" fontId="19" fillId="0" borderId="27" xfId="0" applyFont="1" applyBorder="1" applyAlignment="1" applyProtection="1">
      <alignment vertical="center"/>
    </xf>
    <xf numFmtId="170" fontId="19" fillId="0" borderId="0" xfId="0" applyNumberFormat="1" applyFont="1" applyAlignment="1">
      <alignment horizontal="center" vertical="top"/>
    </xf>
    <xf numFmtId="0" fontId="19" fillId="0" borderId="0" xfId="0" applyFont="1" applyAlignment="1">
      <alignment vertical="top" wrapText="1"/>
    </xf>
    <xf numFmtId="0" fontId="19" fillId="0" borderId="0" xfId="0" applyFont="1" applyAlignment="1">
      <alignment horizontal="center" vertical="top"/>
    </xf>
    <xf numFmtId="0" fontId="26" fillId="7" borderId="2" xfId="0" applyFont="1" applyFill="1" applyBorder="1" applyAlignment="1">
      <alignment horizontal="centerContinuous" vertical="center"/>
    </xf>
    <xf numFmtId="0" fontId="26" fillId="7" borderId="2" xfId="0" applyFont="1" applyFill="1" applyBorder="1" applyAlignment="1">
      <alignment horizontal="center" vertical="center" wrapText="1"/>
    </xf>
    <xf numFmtId="166" fontId="40" fillId="0" borderId="7" xfId="0" applyNumberFormat="1" applyFont="1" applyFill="1" applyBorder="1" applyAlignment="1">
      <alignment horizontal="center" vertical="center" wrapText="1"/>
    </xf>
    <xf numFmtId="0" fontId="40" fillId="0" borderId="7" xfId="0" applyFont="1" applyFill="1" applyBorder="1" applyAlignment="1">
      <alignment vertical="center" wrapText="1"/>
    </xf>
    <xf numFmtId="0" fontId="40" fillId="0" borderId="7" xfId="0" applyFont="1" applyFill="1" applyBorder="1" applyAlignment="1">
      <alignment horizontal="center" vertical="center" wrapText="1"/>
    </xf>
    <xf numFmtId="14" fontId="40" fillId="0" borderId="7" xfId="0" applyNumberFormat="1" applyFont="1" applyFill="1" applyBorder="1" applyAlignment="1">
      <alignment horizontal="center" vertical="center" wrapText="1"/>
    </xf>
    <xf numFmtId="166" fontId="40" fillId="0" borderId="2" xfId="0" applyNumberFormat="1" applyFont="1" applyFill="1" applyBorder="1" applyAlignment="1">
      <alignment horizontal="center" vertical="center" wrapText="1"/>
    </xf>
    <xf numFmtId="0" fontId="40" fillId="0" borderId="2" xfId="0" applyFont="1" applyFill="1" applyBorder="1" applyAlignment="1">
      <alignment vertical="center" wrapText="1"/>
    </xf>
    <xf numFmtId="14" fontId="40" fillId="0" borderId="2" xfId="0" applyNumberFormat="1" applyFont="1" applyFill="1" applyBorder="1" applyAlignment="1">
      <alignment horizontal="center" vertical="center" wrapText="1"/>
    </xf>
    <xf numFmtId="0" fontId="40" fillId="0" borderId="2" xfId="0" applyFont="1" applyFill="1" applyBorder="1" applyAlignment="1">
      <alignment horizontal="center" vertical="center" wrapText="1"/>
    </xf>
    <xf numFmtId="3" fontId="42" fillId="0" borderId="6" xfId="0" applyNumberFormat="1" applyFont="1" applyFill="1" applyBorder="1" applyAlignment="1">
      <alignment vertical="center"/>
    </xf>
    <xf numFmtId="3" fontId="42" fillId="8" borderId="6" xfId="0" applyNumberFormat="1" applyFont="1" applyFill="1" applyBorder="1" applyAlignment="1">
      <alignment vertical="center"/>
    </xf>
    <xf numFmtId="164" fontId="42" fillId="0" borderId="7" xfId="0" applyNumberFormat="1" applyFont="1" applyBorder="1" applyAlignment="1">
      <alignment horizontal="right" vertical="center"/>
    </xf>
    <xf numFmtId="169" fontId="42" fillId="0" borderId="7" xfId="0" applyNumberFormat="1" applyFont="1" applyBorder="1" applyAlignment="1">
      <alignment horizontal="right" vertical="center"/>
    </xf>
    <xf numFmtId="167" fontId="42" fillId="0" borderId="8" xfId="0" applyNumberFormat="1" applyFont="1" applyFill="1" applyBorder="1" applyAlignment="1">
      <alignment vertical="center"/>
    </xf>
    <xf numFmtId="3" fontId="42" fillId="8" borderId="20" xfId="0" applyNumberFormat="1" applyFont="1" applyFill="1" applyBorder="1" applyAlignment="1">
      <alignment vertical="center"/>
    </xf>
    <xf numFmtId="9" fontId="42" fillId="0" borderId="7" xfId="0" applyNumberFormat="1" applyFont="1" applyBorder="1" applyAlignment="1">
      <alignment vertical="center"/>
    </xf>
    <xf numFmtId="169" fontId="42" fillId="8" borderId="7" xfId="0" applyNumberFormat="1" applyFont="1" applyFill="1" applyBorder="1" applyAlignment="1">
      <alignment vertical="center"/>
    </xf>
    <xf numFmtId="164" fontId="42" fillId="0" borderId="7" xfId="0" applyNumberFormat="1" applyFont="1" applyBorder="1" applyAlignment="1">
      <alignment vertical="center"/>
    </xf>
    <xf numFmtId="9" fontId="42" fillId="0" borderId="8" xfId="0" applyNumberFormat="1" applyFont="1" applyBorder="1" applyAlignment="1">
      <alignment vertical="center"/>
    </xf>
    <xf numFmtId="164" fontId="42" fillId="8" borderId="19" xfId="0" applyNumberFormat="1" applyFont="1" applyFill="1" applyBorder="1" applyAlignment="1">
      <alignment vertical="center"/>
    </xf>
    <xf numFmtId="3" fontId="42" fillId="8" borderId="19" xfId="0" applyNumberFormat="1" applyFont="1" applyFill="1" applyBorder="1" applyAlignment="1">
      <alignment vertical="center"/>
    </xf>
    <xf numFmtId="164" fontId="42" fillId="0" borderId="48" xfId="0" applyNumberFormat="1" applyFont="1" applyBorder="1" applyAlignment="1">
      <alignment vertical="center"/>
    </xf>
    <xf numFmtId="3" fontId="42" fillId="8" borderId="4" xfId="0" applyNumberFormat="1" applyFont="1" applyFill="1" applyBorder="1" applyAlignment="1">
      <alignment vertical="center"/>
    </xf>
    <xf numFmtId="164" fontId="42" fillId="8" borderId="5" xfId="0" applyNumberFormat="1" applyFont="1" applyFill="1" applyBorder="1" applyAlignment="1">
      <alignment vertical="center"/>
    </xf>
    <xf numFmtId="3" fontId="42" fillId="8" borderId="5" xfId="0" applyNumberFormat="1" applyFont="1" applyFill="1" applyBorder="1" applyAlignment="1">
      <alignment vertical="center"/>
    </xf>
    <xf numFmtId="164" fontId="42" fillId="0" borderId="49" xfId="0" applyNumberFormat="1" applyFont="1" applyBorder="1" applyAlignment="1">
      <alignment vertical="center"/>
    </xf>
    <xf numFmtId="3" fontId="42" fillId="0" borderId="50" xfId="0" applyNumberFormat="1" applyFont="1" applyFill="1" applyBorder="1" applyAlignment="1">
      <alignment vertical="center"/>
    </xf>
    <xf numFmtId="3" fontId="42" fillId="8" borderId="50" xfId="0" applyNumberFormat="1" applyFont="1" applyFill="1" applyBorder="1" applyAlignment="1">
      <alignment vertical="center"/>
    </xf>
    <xf numFmtId="164" fontId="42" fillId="0" borderId="51" xfId="0" applyNumberFormat="1" applyFont="1" applyBorder="1" applyAlignment="1">
      <alignment horizontal="right" vertical="center"/>
    </xf>
    <xf numFmtId="169" fontId="42" fillId="0" borderId="51" xfId="0" applyNumberFormat="1" applyFont="1" applyBorder="1" applyAlignment="1">
      <alignment horizontal="right" vertical="center"/>
    </xf>
    <xf numFmtId="167" fontId="42" fillId="0" borderId="52" xfId="0" applyNumberFormat="1" applyFont="1" applyFill="1" applyBorder="1" applyAlignment="1">
      <alignment vertical="center"/>
    </xf>
    <xf numFmtId="9" fontId="42" fillId="0" borderId="51" xfId="0" applyNumberFormat="1" applyFont="1" applyBorder="1" applyAlignment="1">
      <alignment vertical="center"/>
    </xf>
    <xf numFmtId="169" fontId="42" fillId="8" borderId="51" xfId="0" applyNumberFormat="1" applyFont="1" applyFill="1" applyBorder="1" applyAlignment="1">
      <alignment vertical="center"/>
    </xf>
    <xf numFmtId="164" fontId="42" fillId="0" borderId="51" xfId="0" applyNumberFormat="1" applyFont="1" applyBorder="1" applyAlignment="1">
      <alignment vertical="center"/>
    </xf>
    <xf numFmtId="9" fontId="42" fillId="0" borderId="52" xfId="0" applyNumberFormat="1" applyFont="1" applyBorder="1" applyAlignment="1">
      <alignment vertical="center"/>
    </xf>
    <xf numFmtId="164" fontId="42" fillId="8" borderId="51" xfId="0" applyNumberFormat="1" applyFont="1" applyFill="1" applyBorder="1" applyAlignment="1">
      <alignment vertical="center"/>
    </xf>
    <xf numFmtId="3" fontId="42" fillId="8" borderId="51" xfId="0" applyNumberFormat="1" applyFont="1" applyFill="1" applyBorder="1" applyAlignment="1">
      <alignment vertical="center"/>
    </xf>
    <xf numFmtId="164" fontId="42" fillId="0" borderId="53" xfId="0" applyNumberFormat="1" applyFont="1" applyBorder="1" applyAlignment="1">
      <alignment vertical="center"/>
    </xf>
    <xf numFmtId="172" fontId="43" fillId="0" borderId="34" xfId="3" applyNumberFormat="1" applyFont="1" applyBorder="1" applyAlignment="1">
      <alignment horizontal="right" vertical="center"/>
    </xf>
    <xf numFmtId="164" fontId="43" fillId="0" borderId="34" xfId="0" applyNumberFormat="1" applyFont="1" applyBorder="1" applyAlignment="1">
      <alignment horizontal="right" vertical="center"/>
    </xf>
    <xf numFmtId="0" fontId="19" fillId="0" borderId="0" xfId="0" applyFont="1" applyAlignment="1"/>
    <xf numFmtId="0" fontId="19" fillId="0" borderId="0" xfId="0" applyFont="1" applyAlignment="1"/>
    <xf numFmtId="0" fontId="33" fillId="9" borderId="86" xfId="0" applyFont="1" applyFill="1" applyBorder="1" applyAlignment="1" applyProtection="1">
      <alignment horizontal="center"/>
    </xf>
    <xf numFmtId="0" fontId="33" fillId="9" borderId="87" xfId="0" applyFont="1" applyFill="1" applyBorder="1" applyAlignment="1" applyProtection="1">
      <alignment horizontal="center"/>
    </xf>
    <xf numFmtId="0" fontId="33" fillId="9" borderId="88" xfId="0" applyFont="1" applyFill="1" applyBorder="1" applyAlignment="1" applyProtection="1">
      <alignment horizontal="center"/>
    </xf>
    <xf numFmtId="0" fontId="33" fillId="9" borderId="91" xfId="0" applyFont="1" applyFill="1" applyBorder="1" applyProtection="1"/>
    <xf numFmtId="0" fontId="33" fillId="9" borderId="92" xfId="0" applyFont="1" applyFill="1" applyBorder="1" applyProtection="1"/>
    <xf numFmtId="0" fontId="33" fillId="9" borderId="93" xfId="0" applyFont="1" applyFill="1" applyBorder="1" applyProtection="1"/>
    <xf numFmtId="0" fontId="33" fillId="9" borderId="94" xfId="0" applyFont="1" applyFill="1" applyBorder="1" applyProtection="1"/>
    <xf numFmtId="0" fontId="33" fillId="9" borderId="95" xfId="0" applyFont="1" applyFill="1" applyBorder="1" applyProtection="1"/>
    <xf numFmtId="0" fontId="27" fillId="9" borderId="0" xfId="0" applyFont="1" applyFill="1" applyBorder="1" applyAlignment="1" applyProtection="1">
      <alignment horizontal="center"/>
    </xf>
    <xf numFmtId="173" fontId="33" fillId="9" borderId="96" xfId="0" applyNumberFormat="1" applyFont="1" applyFill="1" applyBorder="1" applyProtection="1"/>
    <xf numFmtId="173" fontId="33" fillId="9" borderId="97" xfId="0" applyNumberFormat="1" applyFont="1" applyFill="1" applyBorder="1" applyProtection="1"/>
    <xf numFmtId="0" fontId="44" fillId="9" borderId="0" xfId="0" applyFont="1" applyFill="1" applyProtection="1"/>
    <xf numFmtId="0" fontId="19" fillId="9" borderId="0" xfId="0" applyFont="1" applyFill="1" applyProtection="1"/>
    <xf numFmtId="0" fontId="44" fillId="9" borderId="0" xfId="0" applyFont="1" applyFill="1" applyAlignment="1" applyProtection="1">
      <alignment horizontal="center"/>
    </xf>
    <xf numFmtId="3" fontId="19" fillId="0" borderId="3" xfId="0" applyNumberFormat="1" applyFont="1" applyFill="1" applyBorder="1" applyAlignment="1">
      <alignment vertical="center"/>
    </xf>
    <xf numFmtId="3" fontId="42" fillId="0" borderId="3" xfId="0" applyNumberFormat="1" applyFont="1" applyFill="1" applyBorder="1" applyAlignment="1">
      <alignment vertical="center"/>
    </xf>
    <xf numFmtId="0" fontId="19" fillId="0" borderId="0" xfId="0" applyFont="1" applyAlignment="1"/>
    <xf numFmtId="164" fontId="19" fillId="8" borderId="7" xfId="0" applyNumberFormat="1" applyFont="1" applyFill="1" applyBorder="1" applyAlignment="1">
      <alignment vertical="center"/>
    </xf>
    <xf numFmtId="169" fontId="19" fillId="0" borderId="62" xfId="0" applyNumberFormat="1" applyFont="1" applyBorder="1" applyAlignment="1">
      <alignment vertical="center"/>
    </xf>
    <xf numFmtId="169" fontId="19" fillId="0" borderId="8" xfId="0" applyNumberFormat="1" applyFont="1" applyBorder="1" applyAlignment="1">
      <alignment vertical="center"/>
    </xf>
    <xf numFmtId="169" fontId="19" fillId="0" borderId="52" xfId="0" applyNumberFormat="1" applyFont="1" applyBorder="1" applyAlignment="1">
      <alignment vertical="center"/>
    </xf>
    <xf numFmtId="0" fontId="26" fillId="7" borderId="42" xfId="0" applyFont="1" applyFill="1" applyBorder="1" applyAlignment="1">
      <alignment horizontal="centerContinuous" vertical="center" wrapText="1"/>
    </xf>
    <xf numFmtId="164" fontId="19" fillId="8" borderId="49" xfId="0" applyNumberFormat="1" applyFont="1" applyFill="1" applyBorder="1" applyAlignment="1">
      <alignment vertical="center"/>
    </xf>
    <xf numFmtId="167" fontId="19" fillId="0" borderId="73" xfId="0" applyNumberFormat="1" applyFont="1" applyFill="1" applyBorder="1" applyAlignment="1">
      <alignment vertical="center"/>
    </xf>
    <xf numFmtId="0" fontId="26" fillId="7" borderId="98" xfId="0" applyFont="1" applyFill="1" applyBorder="1" applyAlignment="1">
      <alignment horizontal="center"/>
    </xf>
    <xf numFmtId="0" fontId="26" fillId="7" borderId="99" xfId="0" applyFont="1" applyFill="1" applyBorder="1" applyAlignment="1">
      <alignment horizontal="center"/>
    </xf>
    <xf numFmtId="3" fontId="19" fillId="8" borderId="66" xfId="0" applyNumberFormat="1" applyFont="1" applyFill="1" applyBorder="1" applyAlignment="1">
      <alignment vertical="center"/>
    </xf>
    <xf numFmtId="164" fontId="19" fillId="8" borderId="61" xfId="0" applyNumberFormat="1" applyFont="1" applyFill="1" applyBorder="1" applyAlignment="1">
      <alignment vertical="center"/>
    </xf>
    <xf numFmtId="164" fontId="19" fillId="8" borderId="68" xfId="0" applyNumberFormat="1" applyFont="1" applyFill="1" applyBorder="1" applyAlignment="1">
      <alignment vertical="center"/>
    </xf>
    <xf numFmtId="3" fontId="19" fillId="0" borderId="100" xfId="0" applyNumberFormat="1" applyFont="1" applyFill="1" applyBorder="1" applyAlignment="1">
      <alignment vertical="center"/>
    </xf>
    <xf numFmtId="164" fontId="19" fillId="0" borderId="19" xfId="0" applyNumberFormat="1" applyFont="1" applyBorder="1" applyAlignment="1">
      <alignment horizontal="right" vertical="center"/>
    </xf>
    <xf numFmtId="169" fontId="19" fillId="0" borderId="19" xfId="0" applyNumberFormat="1" applyFont="1" applyBorder="1" applyAlignment="1">
      <alignment horizontal="right" vertical="center"/>
    </xf>
    <xf numFmtId="167" fontId="19" fillId="0" borderId="32" xfId="0" applyNumberFormat="1" applyFont="1" applyFill="1" applyBorder="1" applyAlignment="1">
      <alignment vertical="center"/>
    </xf>
    <xf numFmtId="169" fontId="19" fillId="0" borderId="32" xfId="0" applyNumberFormat="1" applyFont="1" applyBorder="1" applyAlignment="1">
      <alignment vertical="center"/>
    </xf>
    <xf numFmtId="3" fontId="42" fillId="0" borderId="59" xfId="0" applyNumberFormat="1" applyFont="1" applyFill="1" applyBorder="1" applyAlignment="1">
      <alignment vertical="center"/>
    </xf>
    <xf numFmtId="164" fontId="42" fillId="0" borderId="61" xfId="0" applyNumberFormat="1" applyFont="1" applyBorder="1" applyAlignment="1">
      <alignment horizontal="right" vertical="center"/>
    </xf>
    <xf numFmtId="3" fontId="42" fillId="8" borderId="60" xfId="0" applyNumberFormat="1" applyFont="1" applyFill="1" applyBorder="1" applyAlignment="1">
      <alignment vertical="center"/>
    </xf>
    <xf numFmtId="169" fontId="42" fillId="0" borderId="61" xfId="0" applyNumberFormat="1" applyFont="1" applyBorder="1" applyAlignment="1">
      <alignment horizontal="right" vertical="center"/>
    </xf>
    <xf numFmtId="167" fontId="42" fillId="0" borderId="62" xfId="0" applyNumberFormat="1" applyFont="1" applyFill="1" applyBorder="1" applyAlignment="1">
      <alignment vertical="center"/>
    </xf>
    <xf numFmtId="3" fontId="42" fillId="8" borderId="66" xfId="0" applyNumberFormat="1" applyFont="1" applyFill="1" applyBorder="1" applyAlignment="1">
      <alignment vertical="center"/>
    </xf>
    <xf numFmtId="164" fontId="42" fillId="8" borderId="61" xfId="0" applyNumberFormat="1" applyFont="1" applyFill="1" applyBorder="1" applyAlignment="1">
      <alignment vertical="center"/>
    </xf>
    <xf numFmtId="169" fontId="42" fillId="0" borderId="62" xfId="0" applyNumberFormat="1" applyFont="1" applyBorder="1" applyAlignment="1">
      <alignment vertical="center"/>
    </xf>
    <xf numFmtId="164" fontId="42" fillId="8" borderId="68" xfId="0" applyNumberFormat="1" applyFont="1" applyFill="1" applyBorder="1" applyAlignment="1">
      <alignment vertical="center"/>
    </xf>
    <xf numFmtId="3" fontId="42" fillId="0" borderId="64" xfId="0" applyNumberFormat="1" applyFont="1" applyFill="1" applyBorder="1" applyAlignment="1">
      <alignment vertical="center"/>
    </xf>
    <xf numFmtId="164" fontId="42" fillId="8" borderId="7" xfId="0" applyNumberFormat="1" applyFont="1" applyFill="1" applyBorder="1" applyAlignment="1">
      <alignment vertical="center"/>
    </xf>
    <xf numFmtId="169" fontId="42" fillId="0" borderId="8" xfId="0" applyNumberFormat="1" applyFont="1" applyBorder="1" applyAlignment="1">
      <alignment vertical="center"/>
    </xf>
    <xf numFmtId="164" fontId="42" fillId="8" borderId="49" xfId="0" applyNumberFormat="1" applyFont="1" applyFill="1" applyBorder="1" applyAlignment="1">
      <alignment vertical="center"/>
    </xf>
    <xf numFmtId="3" fontId="42" fillId="0" borderId="100" xfId="0" applyNumberFormat="1" applyFont="1" applyFill="1" applyBorder="1" applyAlignment="1">
      <alignment vertical="center"/>
    </xf>
    <xf numFmtId="164" fontId="42" fillId="0" borderId="19" xfId="0" applyNumberFormat="1" applyFont="1" applyBorder="1" applyAlignment="1">
      <alignment horizontal="right" vertical="center"/>
    </xf>
    <xf numFmtId="169" fontId="42" fillId="0" borderId="19" xfId="0" applyNumberFormat="1" applyFont="1" applyBorder="1" applyAlignment="1">
      <alignment horizontal="right" vertical="center"/>
    </xf>
    <xf numFmtId="167" fontId="42" fillId="0" borderId="32" xfId="0" applyNumberFormat="1" applyFont="1" applyFill="1" applyBorder="1" applyAlignment="1">
      <alignment vertical="center"/>
    </xf>
    <xf numFmtId="169" fontId="42" fillId="0" borderId="32" xfId="0" applyNumberFormat="1" applyFont="1" applyBorder="1" applyAlignment="1">
      <alignment vertical="center"/>
    </xf>
    <xf numFmtId="0" fontId="26" fillId="7" borderId="101" xfId="0" applyFont="1" applyFill="1" applyBorder="1" applyAlignment="1">
      <alignment horizontal="center" vertical="center"/>
    </xf>
    <xf numFmtId="172" fontId="43" fillId="0" borderId="33" xfId="3" applyNumberFormat="1" applyFont="1" applyBorder="1" applyAlignment="1">
      <alignment horizontal="right" vertical="center"/>
    </xf>
    <xf numFmtId="169" fontId="43" fillId="0" borderId="34" xfId="0" applyNumberFormat="1" applyFont="1" applyBorder="1" applyAlignment="1">
      <alignment horizontal="right" vertical="center"/>
    </xf>
    <xf numFmtId="43" fontId="43" fillId="0" borderId="35" xfId="3" applyNumberFormat="1" applyFont="1" applyBorder="1" applyAlignment="1">
      <alignment horizontal="right" vertical="center"/>
    </xf>
    <xf numFmtId="169" fontId="43" fillId="0" borderId="35" xfId="0" applyNumberFormat="1" applyFont="1" applyBorder="1" applyAlignment="1">
      <alignment horizontal="right" vertical="center"/>
    </xf>
    <xf numFmtId="169" fontId="24" fillId="0" borderId="35" xfId="0" applyNumberFormat="1" applyFont="1" applyBorder="1" applyAlignment="1">
      <alignment horizontal="right" vertical="center"/>
    </xf>
    <xf numFmtId="0" fontId="26" fillId="7" borderId="103" xfId="0" applyFont="1" applyFill="1" applyBorder="1" applyAlignment="1">
      <alignment horizontal="center" vertical="center" wrapText="1"/>
    </xf>
    <xf numFmtId="172" fontId="19" fillId="0" borderId="61" xfId="3" applyNumberFormat="1" applyFont="1" applyBorder="1" applyAlignment="1">
      <alignment horizontal="right" vertical="center"/>
    </xf>
    <xf numFmtId="172" fontId="19" fillId="0" borderId="2" xfId="3" applyNumberFormat="1" applyFont="1" applyBorder="1" applyAlignment="1">
      <alignment horizontal="right" vertical="center"/>
    </xf>
    <xf numFmtId="172" fontId="42" fillId="0" borderId="2" xfId="3" applyNumberFormat="1" applyFont="1" applyBorder="1" applyAlignment="1">
      <alignment horizontal="right" vertical="center"/>
    </xf>
    <xf numFmtId="172" fontId="19" fillId="0" borderId="51" xfId="3" applyNumberFormat="1" applyFont="1" applyBorder="1" applyAlignment="1">
      <alignment horizontal="right" vertical="center"/>
    </xf>
    <xf numFmtId="0" fontId="19" fillId="0" borderId="22" xfId="0" applyFont="1" applyBorder="1" applyAlignment="1">
      <alignment horizontal="center" vertical="center"/>
    </xf>
    <xf numFmtId="0" fontId="19" fillId="0" borderId="54" xfId="0" applyFont="1" applyBorder="1" applyAlignment="1">
      <alignment horizontal="center" vertical="center"/>
    </xf>
    <xf numFmtId="169" fontId="19" fillId="0" borderId="63" xfId="0" applyNumberFormat="1" applyFont="1" applyBorder="1" applyAlignment="1">
      <alignment vertical="center"/>
    </xf>
    <xf numFmtId="169" fontId="19" fillId="0" borderId="45" xfId="0" applyNumberFormat="1" applyFont="1" applyBorder="1" applyAlignment="1">
      <alignment vertical="center"/>
    </xf>
    <xf numFmtId="169" fontId="19" fillId="0" borderId="53" xfId="0" applyNumberFormat="1" applyFont="1" applyBorder="1" applyAlignment="1">
      <alignment vertical="center"/>
    </xf>
    <xf numFmtId="169" fontId="19" fillId="0" borderId="2" xfId="3" applyNumberFormat="1" applyFont="1" applyBorder="1" applyAlignment="1">
      <alignment horizontal="right" vertical="center"/>
    </xf>
    <xf numFmtId="169" fontId="19" fillId="0" borderId="51" xfId="3" applyNumberFormat="1" applyFont="1" applyBorder="1" applyAlignment="1">
      <alignment horizontal="right" vertical="center"/>
    </xf>
    <xf numFmtId="164" fontId="19" fillId="0" borderId="2" xfId="3" applyNumberFormat="1" applyFont="1" applyBorder="1" applyAlignment="1">
      <alignment horizontal="right" vertical="center"/>
    </xf>
    <xf numFmtId="164" fontId="19" fillId="0" borderId="51" xfId="3" applyNumberFormat="1" applyFont="1" applyBorder="1" applyAlignment="1">
      <alignment horizontal="right" vertical="center"/>
    </xf>
    <xf numFmtId="164" fontId="42" fillId="0" borderId="2" xfId="3" applyNumberFormat="1" applyFont="1" applyBorder="1" applyAlignment="1">
      <alignment horizontal="right" vertical="center"/>
    </xf>
    <xf numFmtId="169" fontId="42" fillId="0" borderId="2" xfId="3" applyNumberFormat="1" applyFont="1" applyBorder="1" applyAlignment="1">
      <alignment horizontal="right" vertical="center"/>
    </xf>
    <xf numFmtId="172" fontId="42" fillId="0" borderId="51" xfId="3" applyNumberFormat="1" applyFont="1" applyBorder="1" applyAlignment="1">
      <alignment horizontal="right" vertical="center"/>
    </xf>
    <xf numFmtId="164" fontId="42" fillId="0" borderId="51" xfId="3" applyNumberFormat="1" applyFont="1" applyBorder="1" applyAlignment="1">
      <alignment horizontal="right" vertical="center"/>
    </xf>
    <xf numFmtId="169" fontId="42" fillId="0" borderId="51" xfId="3" applyNumberFormat="1" applyFont="1" applyBorder="1" applyAlignment="1">
      <alignment horizontal="right" vertical="center"/>
    </xf>
    <xf numFmtId="0" fontId="28" fillId="0" borderId="0" xfId="0" applyFont="1" applyAlignment="1">
      <alignment vertical="top" wrapText="1"/>
    </xf>
    <xf numFmtId="172" fontId="19" fillId="0" borderId="59" xfId="3" applyNumberFormat="1" applyFont="1" applyBorder="1" applyAlignment="1">
      <alignment horizontal="right" vertical="center"/>
    </xf>
    <xf numFmtId="164" fontId="19" fillId="0" borderId="61" xfId="3" applyNumberFormat="1" applyFont="1" applyBorder="1" applyAlignment="1">
      <alignment horizontal="right" vertical="center"/>
    </xf>
    <xf numFmtId="169" fontId="19" fillId="0" borderId="61" xfId="3" applyNumberFormat="1" applyFont="1" applyBorder="1" applyAlignment="1">
      <alignment horizontal="right" vertical="center"/>
    </xf>
    <xf numFmtId="172" fontId="19" fillId="0" borderId="104" xfId="3" applyNumberFormat="1" applyFont="1" applyBorder="1" applyAlignment="1">
      <alignment horizontal="right" vertical="center"/>
    </xf>
    <xf numFmtId="172" fontId="19" fillId="0" borderId="65" xfId="3" applyNumberFormat="1" applyFont="1" applyBorder="1" applyAlignment="1">
      <alignment horizontal="right" vertical="center"/>
    </xf>
    <xf numFmtId="172" fontId="42" fillId="0" borderId="61" xfId="3" applyNumberFormat="1" applyFont="1" applyBorder="1" applyAlignment="1">
      <alignment horizontal="right" vertical="center"/>
    </xf>
    <xf numFmtId="169" fontId="42" fillId="0" borderId="63" xfId="0" applyNumberFormat="1" applyFont="1" applyBorder="1" applyAlignment="1">
      <alignment vertical="center"/>
    </xf>
    <xf numFmtId="169" fontId="42" fillId="0" borderId="45" xfId="0" applyNumberFormat="1" applyFont="1" applyBorder="1" applyAlignment="1">
      <alignment vertical="center"/>
    </xf>
    <xf numFmtId="169" fontId="42" fillId="0" borderId="52" xfId="0" applyNumberFormat="1" applyFont="1" applyBorder="1" applyAlignment="1">
      <alignment vertical="center"/>
    </xf>
    <xf numFmtId="169" fontId="42" fillId="0" borderId="53" xfId="0" applyNumberFormat="1" applyFont="1" applyBorder="1" applyAlignment="1">
      <alignment vertical="center"/>
    </xf>
    <xf numFmtId="0" fontId="19" fillId="0" borderId="105" xfId="0" applyFont="1" applyFill="1" applyBorder="1" applyAlignment="1">
      <alignment horizontal="center"/>
    </xf>
    <xf numFmtId="0" fontId="41" fillId="0" borderId="105" xfId="0" applyFont="1" applyFill="1" applyBorder="1" applyAlignment="1">
      <alignment horizontal="left"/>
    </xf>
    <xf numFmtId="0" fontId="24" fillId="0" borderId="105" xfId="0" applyFont="1" applyFill="1" applyBorder="1" applyAlignment="1">
      <alignment horizontal="center"/>
    </xf>
    <xf numFmtId="0" fontId="19" fillId="0" borderId="105" xfId="0" applyFont="1" applyFill="1" applyBorder="1"/>
    <xf numFmtId="0" fontId="22" fillId="0" borderId="105" xfId="0" applyFont="1" applyFill="1" applyBorder="1"/>
    <xf numFmtId="0" fontId="25" fillId="0" borderId="105" xfId="0" applyFont="1" applyFill="1" applyBorder="1"/>
    <xf numFmtId="172" fontId="42" fillId="0" borderId="59" xfId="3" applyNumberFormat="1" applyFont="1" applyBorder="1" applyAlignment="1">
      <alignment horizontal="right" vertical="center"/>
    </xf>
    <xf numFmtId="164" fontId="42" fillId="0" borderId="61" xfId="3" applyNumberFormat="1" applyFont="1" applyBorder="1" applyAlignment="1">
      <alignment horizontal="right" vertical="center"/>
    </xf>
    <xf numFmtId="169" fontId="42" fillId="0" borderId="61" xfId="3" applyNumberFormat="1" applyFont="1" applyBorder="1" applyAlignment="1">
      <alignment horizontal="right" vertical="center"/>
    </xf>
    <xf numFmtId="172" fontId="42" fillId="0" borderId="104" xfId="3" applyNumberFormat="1" applyFont="1" applyBorder="1" applyAlignment="1">
      <alignment horizontal="right" vertical="center"/>
    </xf>
    <xf numFmtId="172" fontId="42" fillId="0" borderId="65" xfId="3" applyNumberFormat="1" applyFont="1" applyBorder="1" applyAlignment="1">
      <alignment horizontal="right" vertical="center"/>
    </xf>
    <xf numFmtId="167" fontId="42" fillId="0" borderId="73" xfId="0" applyNumberFormat="1" applyFont="1" applyFill="1" applyBorder="1" applyAlignment="1">
      <alignment vertical="center"/>
    </xf>
    <xf numFmtId="175" fontId="19" fillId="8" borderId="61" xfId="3" applyNumberFormat="1" applyFont="1" applyFill="1" applyBorder="1" applyAlignment="1">
      <alignment horizontal="left" vertical="center"/>
    </xf>
    <xf numFmtId="175" fontId="19" fillId="8" borderId="51" xfId="3" applyNumberFormat="1" applyFont="1" applyFill="1" applyBorder="1" applyAlignment="1">
      <alignment horizontal="left" vertical="center"/>
    </xf>
    <xf numFmtId="0" fontId="26" fillId="7" borderId="98" xfId="0" applyNumberFormat="1" applyFont="1" applyFill="1" applyBorder="1" applyAlignment="1">
      <alignment horizontal="center"/>
    </xf>
    <xf numFmtId="0" fontId="24" fillId="0" borderId="0" xfId="0" applyFont="1" applyAlignment="1">
      <alignment horizontal="center" vertical="center"/>
    </xf>
    <xf numFmtId="0" fontId="49" fillId="0" borderId="0" xfId="2" applyFont="1" applyAlignment="1" applyProtection="1">
      <alignment horizontal="left" vertical="center"/>
    </xf>
    <xf numFmtId="0" fontId="49" fillId="0" borderId="0" xfId="2" applyFont="1" applyAlignment="1" applyProtection="1">
      <alignment horizontal="right" vertical="center"/>
    </xf>
    <xf numFmtId="0" fontId="22"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horizontal="center" vertical="center" wrapText="1"/>
    </xf>
    <xf numFmtId="3" fontId="19" fillId="0" borderId="21" xfId="0" applyNumberFormat="1" applyFont="1" applyFill="1" applyBorder="1" applyAlignment="1">
      <alignment vertical="center"/>
    </xf>
    <xf numFmtId="164" fontId="19" fillId="0" borderId="21" xfId="0" applyNumberFormat="1" applyFont="1" applyBorder="1" applyAlignment="1">
      <alignment horizontal="right" vertical="center"/>
    </xf>
    <xf numFmtId="167" fontId="19" fillId="0" borderId="21" xfId="0" applyNumberFormat="1" applyFont="1" applyFill="1" applyBorder="1" applyAlignment="1">
      <alignment vertical="center"/>
    </xf>
    <xf numFmtId="0" fontId="26" fillId="7" borderId="57" xfId="0" applyFont="1" applyFill="1" applyBorder="1" applyAlignment="1">
      <alignment horizontal="center" vertical="center"/>
    </xf>
    <xf numFmtId="0" fontId="26" fillId="7" borderId="90" xfId="0" applyFont="1" applyFill="1" applyBorder="1" applyAlignment="1">
      <alignment horizontal="center" vertical="center"/>
    </xf>
    <xf numFmtId="49" fontId="26" fillId="7" borderId="21" xfId="0" applyNumberFormat="1" applyFont="1" applyFill="1" applyBorder="1" applyAlignment="1">
      <alignment horizontal="center" vertical="center" wrapText="1"/>
    </xf>
    <xf numFmtId="0" fontId="26" fillId="7" borderId="109" xfId="0" applyFont="1" applyFill="1" applyBorder="1" applyAlignment="1">
      <alignment horizontal="center" vertical="center"/>
    </xf>
    <xf numFmtId="3" fontId="19" fillId="0" borderId="40" xfId="0" applyNumberFormat="1" applyFont="1" applyFill="1" applyBorder="1" applyAlignment="1">
      <alignment vertical="center"/>
    </xf>
    <xf numFmtId="3" fontId="19" fillId="0" borderId="41" xfId="0" applyNumberFormat="1" applyFont="1" applyFill="1" applyBorder="1" applyAlignment="1">
      <alignment vertical="center"/>
    </xf>
    <xf numFmtId="164" fontId="19" fillId="0" borderId="41" xfId="0" applyNumberFormat="1" applyFont="1" applyBorder="1" applyAlignment="1">
      <alignment horizontal="right" vertical="center"/>
    </xf>
    <xf numFmtId="167" fontId="19" fillId="0" borderId="41" xfId="0" applyNumberFormat="1" applyFont="1" applyFill="1" applyBorder="1" applyAlignment="1">
      <alignment vertical="center"/>
    </xf>
    <xf numFmtId="3" fontId="19" fillId="0" borderId="110" xfId="0" applyNumberFormat="1" applyFont="1" applyFill="1" applyBorder="1" applyAlignment="1">
      <alignment vertical="center"/>
    </xf>
    <xf numFmtId="3" fontId="19" fillId="0" borderId="111" xfId="0" applyNumberFormat="1" applyFont="1" applyFill="1" applyBorder="1" applyAlignment="1">
      <alignment vertical="center"/>
    </xf>
    <xf numFmtId="3" fontId="19" fillId="0" borderId="98" xfId="0" applyNumberFormat="1" applyFont="1" applyFill="1" applyBorder="1" applyAlignment="1">
      <alignment vertical="center"/>
    </xf>
    <xf numFmtId="164" fontId="19" fillId="0" borderId="98" xfId="0" applyNumberFormat="1" applyFont="1" applyBorder="1" applyAlignment="1">
      <alignment horizontal="right" vertical="center"/>
    </xf>
    <xf numFmtId="167" fontId="19" fillId="0" borderId="98" xfId="0" applyNumberFormat="1" applyFont="1" applyFill="1" applyBorder="1" applyAlignment="1">
      <alignment vertical="center"/>
    </xf>
    <xf numFmtId="0" fontId="26" fillId="7" borderId="41" xfId="0" applyFont="1" applyFill="1" applyBorder="1" applyAlignment="1">
      <alignment horizontal="centerContinuous" vertical="center" wrapText="1"/>
    </xf>
    <xf numFmtId="0" fontId="26" fillId="7" borderId="58" xfId="0" applyFont="1" applyFill="1" applyBorder="1" applyAlignment="1">
      <alignment horizontal="center" vertical="center"/>
    </xf>
    <xf numFmtId="0" fontId="26" fillId="7" borderId="113" xfId="0" applyFont="1" applyFill="1" applyBorder="1" applyAlignment="1">
      <alignment horizontal="center" vertical="center"/>
    </xf>
    <xf numFmtId="0" fontId="26" fillId="7" borderId="115" xfId="0" applyFont="1" applyFill="1" applyBorder="1" applyAlignment="1">
      <alignment horizontal="centerContinuous" vertical="center" wrapText="1"/>
    </xf>
    <xf numFmtId="164" fontId="19" fillId="0" borderId="115" xfId="0" applyNumberFormat="1" applyFont="1" applyBorder="1" applyAlignment="1">
      <alignment horizontal="right" vertical="center"/>
    </xf>
    <xf numFmtId="164" fontId="19" fillId="0" borderId="103" xfId="0" applyNumberFormat="1" applyFont="1" applyBorder="1" applyAlignment="1">
      <alignment horizontal="right" vertical="center"/>
    </xf>
    <xf numFmtId="164" fontId="19" fillId="0" borderId="116" xfId="0" applyNumberFormat="1" applyFont="1" applyBorder="1" applyAlignment="1">
      <alignment horizontal="right" vertical="center"/>
    </xf>
    <xf numFmtId="0" fontId="26" fillId="7" borderId="117" xfId="0" applyFont="1" applyFill="1" applyBorder="1" applyAlignment="1">
      <alignment horizontal="centerContinuous" vertical="center"/>
    </xf>
    <xf numFmtId="0" fontId="26" fillId="7" borderId="118" xfId="0" applyFont="1" applyFill="1" applyBorder="1" applyAlignment="1">
      <alignment horizontal="center" vertical="center" wrapText="1"/>
    </xf>
    <xf numFmtId="0" fontId="26" fillId="7" borderId="119" xfId="0" applyFont="1" applyFill="1" applyBorder="1" applyAlignment="1">
      <alignment horizontal="center" vertical="center"/>
    </xf>
    <xf numFmtId="167" fontId="19" fillId="0" borderId="115" xfId="0" applyNumberFormat="1" applyFont="1" applyFill="1" applyBorder="1" applyAlignment="1">
      <alignment vertical="center"/>
    </xf>
    <xf numFmtId="167" fontId="19" fillId="0" borderId="103" xfId="0" applyNumberFormat="1" applyFont="1" applyFill="1" applyBorder="1" applyAlignment="1">
      <alignment vertical="center"/>
    </xf>
    <xf numFmtId="167" fontId="19" fillId="0" borderId="116" xfId="0" applyNumberFormat="1" applyFont="1" applyFill="1" applyBorder="1" applyAlignment="1">
      <alignment vertical="center"/>
    </xf>
    <xf numFmtId="172" fontId="24" fillId="0" borderId="121" xfId="3" applyNumberFormat="1" applyFont="1" applyFill="1" applyBorder="1" applyAlignment="1">
      <alignment vertical="center"/>
    </xf>
    <xf numFmtId="164" fontId="24" fillId="0" borderId="39" xfId="0" applyNumberFormat="1" applyFont="1" applyFill="1" applyBorder="1" applyAlignment="1">
      <alignment vertical="center"/>
    </xf>
    <xf numFmtId="164" fontId="24" fillId="0" borderId="121" xfId="0" applyNumberFormat="1" applyFont="1" applyFill="1" applyBorder="1" applyAlignment="1">
      <alignment vertical="center"/>
    </xf>
    <xf numFmtId="174" fontId="24" fillId="0" borderId="121" xfId="3" applyNumberFormat="1" applyFont="1" applyFill="1" applyBorder="1" applyAlignment="1">
      <alignment vertical="center"/>
    </xf>
    <xf numFmtId="174" fontId="24" fillId="0" borderId="37" xfId="3" applyNumberFormat="1" applyFont="1" applyFill="1" applyBorder="1" applyAlignment="1">
      <alignment vertical="center"/>
    </xf>
    <xf numFmtId="172" fontId="24" fillId="0" borderId="37" xfId="3" applyNumberFormat="1" applyFont="1" applyFill="1" applyBorder="1" applyAlignment="1">
      <alignment vertical="center"/>
    </xf>
    <xf numFmtId="172" fontId="24" fillId="0" borderId="38" xfId="3" applyNumberFormat="1" applyFont="1" applyFill="1" applyBorder="1" applyAlignment="1">
      <alignment vertical="center"/>
    </xf>
    <xf numFmtId="172" fontId="24" fillId="0" borderId="34" xfId="3" applyNumberFormat="1" applyFont="1" applyFill="1" applyBorder="1" applyAlignment="1">
      <alignment vertical="center"/>
    </xf>
    <xf numFmtId="174" fontId="24" fillId="0" borderId="38" xfId="3" applyNumberFormat="1" applyFont="1" applyFill="1" applyBorder="1" applyAlignment="1">
      <alignment vertical="center"/>
    </xf>
    <xf numFmtId="0" fontId="32" fillId="0" borderId="0" xfId="0" applyFont="1" applyAlignment="1">
      <alignment vertical="center"/>
    </xf>
    <xf numFmtId="0" fontId="27" fillId="9" borderId="0" xfId="0" applyFont="1" applyFill="1" applyAlignment="1">
      <alignment vertical="center"/>
    </xf>
    <xf numFmtId="0" fontId="27" fillId="9" borderId="0" xfId="0" applyFont="1" applyFill="1" applyAlignment="1">
      <alignment horizontal="center" vertical="center"/>
    </xf>
    <xf numFmtId="172" fontId="33" fillId="9" borderId="0" xfId="3" applyNumberFormat="1" applyFont="1" applyFill="1" applyAlignment="1">
      <alignment vertical="center"/>
    </xf>
    <xf numFmtId="1" fontId="33" fillId="9" borderId="0" xfId="0" applyNumberFormat="1" applyFont="1" applyFill="1" applyAlignment="1">
      <alignment vertical="center"/>
    </xf>
    <xf numFmtId="164" fontId="33" fillId="9" borderId="0" xfId="44" applyNumberFormat="1" applyFont="1" applyFill="1" applyAlignment="1">
      <alignment vertical="center"/>
    </xf>
    <xf numFmtId="44" fontId="33" fillId="9" borderId="0" xfId="44" applyFont="1" applyFill="1" applyAlignment="1">
      <alignment vertical="center"/>
    </xf>
    <xf numFmtId="1" fontId="33" fillId="9" borderId="0" xfId="44" applyNumberFormat="1" applyFont="1" applyFill="1" applyAlignment="1">
      <alignment vertical="center"/>
    </xf>
    <xf numFmtId="0" fontId="24" fillId="10" borderId="0" xfId="0" applyFont="1" applyFill="1" applyBorder="1" applyAlignment="1">
      <alignment horizontal="center" vertical="center"/>
    </xf>
    <xf numFmtId="0" fontId="24" fillId="10" borderId="22" xfId="0" applyFont="1" applyFill="1" applyBorder="1" applyAlignment="1">
      <alignment horizontal="center" vertical="center"/>
    </xf>
    <xf numFmtId="0" fontId="24" fillId="10" borderId="23" xfId="0" applyFont="1" applyFill="1" applyBorder="1" applyAlignment="1">
      <alignment horizontal="center" vertical="center"/>
    </xf>
    <xf numFmtId="0" fontId="24" fillId="10" borderId="106" xfId="0" applyFont="1" applyFill="1" applyBorder="1" applyAlignment="1">
      <alignment horizontal="center" vertical="center"/>
    </xf>
    <xf numFmtId="0" fontId="24" fillId="10" borderId="54" xfId="0" applyFont="1" applyFill="1" applyBorder="1" applyAlignment="1">
      <alignment horizontal="center" vertical="center"/>
    </xf>
    <xf numFmtId="0" fontId="24" fillId="10" borderId="122" xfId="0" applyFont="1" applyFill="1" applyBorder="1" applyAlignment="1">
      <alignment horizontal="center" vertical="center"/>
    </xf>
    <xf numFmtId="0" fontId="24" fillId="10" borderId="27" xfId="0" applyFont="1" applyFill="1" applyBorder="1" applyAlignment="1">
      <alignment horizontal="center" vertical="center"/>
    </xf>
    <xf numFmtId="0" fontId="24" fillId="10" borderId="28" xfId="0" applyFont="1" applyFill="1" applyBorder="1" applyAlignment="1">
      <alignment horizontal="center" vertical="center"/>
    </xf>
    <xf numFmtId="0" fontId="24" fillId="10" borderId="123" xfId="0" applyFont="1" applyFill="1" applyBorder="1" applyAlignment="1">
      <alignment horizontal="center" vertical="center"/>
    </xf>
    <xf numFmtId="0" fontId="19" fillId="10" borderId="106" xfId="0" applyFont="1" applyFill="1" applyBorder="1" applyAlignment="1">
      <alignment vertical="center"/>
    </xf>
    <xf numFmtId="0" fontId="19" fillId="10" borderId="122" xfId="0" applyFont="1" applyFill="1" applyBorder="1" applyAlignment="1">
      <alignment vertical="center"/>
    </xf>
    <xf numFmtId="0" fontId="19" fillId="10" borderId="123" xfId="0" applyFont="1" applyFill="1" applyBorder="1" applyAlignment="1">
      <alignment vertical="center"/>
    </xf>
    <xf numFmtId="0" fontId="24" fillId="7" borderId="22" xfId="0" applyFont="1" applyFill="1" applyBorder="1" applyAlignment="1">
      <alignment horizontal="center" vertical="center"/>
    </xf>
    <xf numFmtId="0" fontId="24" fillId="7" borderId="23" xfId="0" applyFont="1" applyFill="1" applyBorder="1" applyAlignment="1">
      <alignment horizontal="center" vertical="center"/>
    </xf>
    <xf numFmtId="0" fontId="24" fillId="7" borderId="106" xfId="0" applyFont="1" applyFill="1" applyBorder="1" applyAlignment="1">
      <alignment horizontal="center" vertical="center"/>
    </xf>
    <xf numFmtId="0" fontId="19" fillId="7" borderId="106" xfId="0" applyFont="1" applyFill="1" applyBorder="1" applyAlignment="1">
      <alignment vertical="center"/>
    </xf>
    <xf numFmtId="0" fontId="24" fillId="7" borderId="54" xfId="0" applyFont="1" applyFill="1" applyBorder="1" applyAlignment="1">
      <alignment horizontal="center" vertical="center"/>
    </xf>
    <xf numFmtId="0" fontId="24" fillId="7" borderId="0" xfId="0" applyFont="1" applyFill="1" applyBorder="1" applyAlignment="1">
      <alignment horizontal="center" vertical="center"/>
    </xf>
    <xf numFmtId="0" fontId="24" fillId="7" borderId="122" xfId="0" applyFont="1" applyFill="1" applyBorder="1" applyAlignment="1">
      <alignment horizontal="center" vertical="center"/>
    </xf>
    <xf numFmtId="0" fontId="19" fillId="7" borderId="122" xfId="0" applyFont="1" applyFill="1" applyBorder="1" applyAlignment="1">
      <alignment vertical="center"/>
    </xf>
    <xf numFmtId="0" fontId="24" fillId="7" borderId="27" xfId="0" applyFont="1" applyFill="1" applyBorder="1" applyAlignment="1">
      <alignment horizontal="center" vertical="center"/>
    </xf>
    <xf numFmtId="0" fontId="24" fillId="7" borderId="28" xfId="0" applyFont="1" applyFill="1" applyBorder="1" applyAlignment="1">
      <alignment horizontal="center" vertical="center"/>
    </xf>
    <xf numFmtId="0" fontId="24" fillId="7" borderId="123" xfId="0" applyFont="1" applyFill="1" applyBorder="1" applyAlignment="1">
      <alignment horizontal="center" vertical="center"/>
    </xf>
    <xf numFmtId="0" fontId="19" fillId="7" borderId="123" xfId="0" applyFont="1" applyFill="1" applyBorder="1" applyAlignment="1">
      <alignment vertical="center"/>
    </xf>
    <xf numFmtId="0" fontId="24" fillId="9" borderId="0" xfId="0" applyFont="1" applyFill="1" applyAlignment="1">
      <alignment horizontal="center" vertical="center" wrapText="1"/>
    </xf>
    <xf numFmtId="0" fontId="25" fillId="9" borderId="0" xfId="0" applyFont="1" applyFill="1" applyAlignment="1">
      <alignment vertical="center"/>
    </xf>
    <xf numFmtId="3" fontId="24" fillId="0" borderId="42" xfId="0" applyNumberFormat="1" applyFont="1" applyFill="1" applyBorder="1" applyAlignment="1">
      <alignment vertical="center"/>
    </xf>
    <xf numFmtId="3" fontId="24" fillId="0" borderId="43" xfId="0" applyNumberFormat="1" applyFont="1" applyFill="1" applyBorder="1" applyAlignment="1">
      <alignment vertical="center"/>
    </xf>
    <xf numFmtId="3" fontId="24" fillId="0" borderId="99" xfId="0" applyNumberFormat="1" applyFont="1" applyFill="1" applyBorder="1" applyAlignment="1">
      <alignment vertical="center"/>
    </xf>
    <xf numFmtId="164" fontId="24" fillId="0" borderId="42" xfId="0" applyNumberFormat="1" applyFont="1" applyBorder="1" applyAlignment="1">
      <alignment horizontal="right" vertical="center"/>
    </xf>
    <xf numFmtId="164" fontId="24" fillId="0" borderId="43" xfId="0" applyNumberFormat="1" applyFont="1" applyBorder="1" applyAlignment="1">
      <alignment horizontal="right" vertical="center"/>
    </xf>
    <xf numFmtId="164" fontId="24" fillId="0" borderId="99" xfId="0" applyNumberFormat="1" applyFont="1" applyBorder="1" applyAlignment="1">
      <alignment horizontal="right" vertical="center"/>
    </xf>
    <xf numFmtId="167" fontId="24" fillId="0" borderId="41" xfId="0" applyNumberFormat="1" applyFont="1" applyFill="1" applyBorder="1" applyAlignment="1">
      <alignment vertical="center"/>
    </xf>
    <xf numFmtId="167" fontId="24" fillId="0" borderId="42" xfId="0" applyNumberFormat="1" applyFont="1" applyFill="1" applyBorder="1" applyAlignment="1">
      <alignment vertical="center"/>
    </xf>
    <xf numFmtId="167" fontId="24" fillId="0" borderId="21" xfId="0" applyNumberFormat="1" applyFont="1" applyFill="1" applyBorder="1" applyAlignment="1">
      <alignment vertical="center"/>
    </xf>
    <xf numFmtId="167" fontId="24" fillId="0" borderId="43" xfId="0" applyNumberFormat="1" applyFont="1" applyFill="1" applyBorder="1" applyAlignment="1">
      <alignment vertical="center"/>
    </xf>
    <xf numFmtId="167" fontId="24" fillId="0" borderId="98" xfId="0" applyNumberFormat="1" applyFont="1" applyFill="1" applyBorder="1" applyAlignment="1">
      <alignment vertical="center"/>
    </xf>
    <xf numFmtId="167" fontId="24" fillId="0" borderId="99" xfId="0" applyNumberFormat="1" applyFont="1" applyFill="1" applyBorder="1" applyAlignment="1">
      <alignment vertical="center"/>
    </xf>
    <xf numFmtId="3" fontId="24" fillId="10" borderId="23" xfId="0" applyNumberFormat="1" applyFont="1" applyFill="1" applyBorder="1" applyAlignment="1">
      <alignment horizontal="right"/>
    </xf>
    <xf numFmtId="164" fontId="24" fillId="10" borderId="23" xfId="0" applyNumberFormat="1" applyFont="1" applyFill="1" applyBorder="1" applyAlignment="1">
      <alignment horizontal="right"/>
    </xf>
    <xf numFmtId="0" fontId="24" fillId="10" borderId="23" xfId="0" applyFont="1" applyFill="1" applyBorder="1" applyAlignment="1">
      <alignment horizontal="right"/>
    </xf>
    <xf numFmtId="167" fontId="24" fillId="10" borderId="23" xfId="0" applyNumberFormat="1" applyFont="1" applyFill="1" applyBorder="1" applyAlignment="1">
      <alignment horizontal="right"/>
    </xf>
    <xf numFmtId="0" fontId="24" fillId="10" borderId="106" xfId="0" applyFont="1" applyFill="1" applyBorder="1" applyAlignment="1">
      <alignment horizontal="right"/>
    </xf>
    <xf numFmtId="3" fontId="24" fillId="10" borderId="0" xfId="0" applyNumberFormat="1" applyFont="1" applyFill="1" applyBorder="1" applyAlignment="1">
      <alignment horizontal="right"/>
    </xf>
    <xf numFmtId="164" fontId="24" fillId="10" borderId="0" xfId="0" applyNumberFormat="1" applyFont="1" applyFill="1" applyBorder="1" applyAlignment="1">
      <alignment horizontal="right"/>
    </xf>
    <xf numFmtId="0" fontId="24" fillId="10" borderId="0" xfId="0" applyFont="1" applyFill="1" applyBorder="1" applyAlignment="1">
      <alignment horizontal="right"/>
    </xf>
    <xf numFmtId="167" fontId="24" fillId="10" borderId="0" xfId="0" applyNumberFormat="1" applyFont="1" applyFill="1" applyBorder="1" applyAlignment="1">
      <alignment horizontal="right"/>
    </xf>
    <xf numFmtId="0" fontId="24" fillId="10" borderId="122" xfId="0" applyFont="1" applyFill="1" applyBorder="1" applyAlignment="1">
      <alignment horizontal="right"/>
    </xf>
    <xf numFmtId="3" fontId="24" fillId="10" borderId="28" xfId="0" applyNumberFormat="1" applyFont="1" applyFill="1" applyBorder="1" applyAlignment="1">
      <alignment horizontal="right"/>
    </xf>
    <xf numFmtId="164" fontId="24" fillId="10" borderId="28" xfId="0" applyNumberFormat="1" applyFont="1" applyFill="1" applyBorder="1" applyAlignment="1">
      <alignment horizontal="right"/>
    </xf>
    <xf numFmtId="0" fontId="24" fillId="10" borderId="28" xfId="0" applyFont="1" applyFill="1" applyBorder="1" applyAlignment="1">
      <alignment horizontal="right"/>
    </xf>
    <xf numFmtId="167" fontId="24" fillId="10" borderId="28" xfId="0" applyNumberFormat="1" applyFont="1" applyFill="1" applyBorder="1" applyAlignment="1">
      <alignment horizontal="right"/>
    </xf>
    <xf numFmtId="0" fontId="24" fillId="10" borderId="123" xfId="0" applyFont="1" applyFill="1" applyBorder="1" applyAlignment="1">
      <alignment horizontal="right"/>
    </xf>
    <xf numFmtId="3" fontId="24" fillId="7" borderId="0" xfId="0" applyNumberFormat="1" applyFont="1" applyFill="1" applyBorder="1" applyAlignment="1">
      <alignment horizontal="right"/>
    </xf>
    <xf numFmtId="164" fontId="24" fillId="7" borderId="0" xfId="0" applyNumberFormat="1" applyFont="1" applyFill="1" applyBorder="1" applyAlignment="1">
      <alignment horizontal="right"/>
    </xf>
    <xf numFmtId="0" fontId="24" fillId="7" borderId="0" xfId="0" applyFont="1" applyFill="1" applyBorder="1" applyAlignment="1">
      <alignment horizontal="right"/>
    </xf>
    <xf numFmtId="167" fontId="24" fillId="7" borderId="0" xfId="0" applyNumberFormat="1" applyFont="1" applyFill="1" applyBorder="1" applyAlignment="1">
      <alignment horizontal="right"/>
    </xf>
    <xf numFmtId="0" fontId="26" fillId="7" borderId="124" xfId="0" applyFont="1" applyFill="1" applyBorder="1" applyAlignment="1">
      <alignment horizontal="center" vertical="center"/>
    </xf>
    <xf numFmtId="0" fontId="26" fillId="7" borderId="125" xfId="0" applyFont="1" applyFill="1" applyBorder="1" applyAlignment="1">
      <alignment horizontal="center" vertical="center"/>
    </xf>
    <xf numFmtId="0" fontId="25" fillId="10" borderId="23" xfId="0" applyFont="1" applyFill="1" applyBorder="1" applyAlignment="1">
      <alignment horizontal="right"/>
    </xf>
    <xf numFmtId="0" fontId="25" fillId="10" borderId="106" xfId="0" applyFont="1" applyFill="1" applyBorder="1" applyAlignment="1">
      <alignment horizontal="right"/>
    </xf>
    <xf numFmtId="0" fontId="25" fillId="10" borderId="0" xfId="0" applyFont="1" applyFill="1" applyBorder="1" applyAlignment="1">
      <alignment horizontal="right"/>
    </xf>
    <xf numFmtId="0" fontId="25" fillId="10" borderId="122" xfId="0" applyFont="1" applyFill="1" applyBorder="1" applyAlignment="1">
      <alignment horizontal="right"/>
    </xf>
    <xf numFmtId="0" fontId="25" fillId="10" borderId="28" xfId="0" applyFont="1" applyFill="1" applyBorder="1" applyAlignment="1">
      <alignment horizontal="right"/>
    </xf>
    <xf numFmtId="0" fontId="25" fillId="10" borderId="123" xfId="0" applyFont="1" applyFill="1" applyBorder="1" applyAlignment="1">
      <alignment horizontal="right"/>
    </xf>
    <xf numFmtId="0" fontId="24" fillId="7" borderId="0" xfId="0" applyFont="1" applyFill="1" applyAlignment="1">
      <alignment horizontal="right"/>
    </xf>
    <xf numFmtId="0" fontId="25" fillId="7" borderId="0" xfId="0" applyFont="1" applyFill="1" applyAlignment="1">
      <alignment horizontal="right"/>
    </xf>
    <xf numFmtId="0" fontId="26" fillId="7" borderId="126" xfId="0" applyFont="1" applyFill="1" applyBorder="1" applyAlignment="1">
      <alignment horizontal="center" vertical="center"/>
    </xf>
    <xf numFmtId="172" fontId="43" fillId="0" borderId="127" xfId="3" applyNumberFormat="1" applyFont="1" applyBorder="1" applyAlignment="1">
      <alignment horizontal="right" vertical="center"/>
    </xf>
    <xf numFmtId="172" fontId="43" fillId="0" borderId="67" xfId="3" applyNumberFormat="1" applyFont="1" applyBorder="1" applyAlignment="1">
      <alignment horizontal="right" vertical="center"/>
    </xf>
    <xf numFmtId="164" fontId="43" fillId="0" borderId="67" xfId="0" applyNumberFormat="1" applyFont="1" applyBorder="1" applyAlignment="1">
      <alignment horizontal="right" vertical="center"/>
    </xf>
    <xf numFmtId="169" fontId="43" fillId="0" borderId="67" xfId="0" applyNumberFormat="1" applyFont="1" applyBorder="1" applyAlignment="1">
      <alignment horizontal="right" vertical="center"/>
    </xf>
    <xf numFmtId="43" fontId="43" fillId="0" borderId="128" xfId="3" applyNumberFormat="1" applyFont="1" applyBorder="1" applyAlignment="1">
      <alignment horizontal="right" vertical="center"/>
    </xf>
    <xf numFmtId="169" fontId="43" fillId="0" borderId="128" xfId="0" applyNumberFormat="1" applyFont="1" applyBorder="1" applyAlignment="1">
      <alignment horizontal="right" vertical="center"/>
    </xf>
    <xf numFmtId="164" fontId="43" fillId="0" borderId="68" xfId="0" applyNumberFormat="1" applyFont="1" applyBorder="1" applyAlignment="1">
      <alignment horizontal="right" vertical="center"/>
    </xf>
    <xf numFmtId="0" fontId="24" fillId="0" borderId="23" xfId="0" applyFont="1" applyFill="1" applyBorder="1" applyAlignment="1">
      <alignment horizontal="center"/>
    </xf>
    <xf numFmtId="0" fontId="19" fillId="0" borderId="23" xfId="0" applyFont="1" applyFill="1" applyBorder="1"/>
    <xf numFmtId="0" fontId="22" fillId="0" borderId="23" xfId="0" applyFont="1" applyFill="1" applyBorder="1"/>
    <xf numFmtId="0" fontId="22" fillId="0" borderId="106" xfId="0" applyFont="1" applyFill="1" applyBorder="1"/>
    <xf numFmtId="0" fontId="22" fillId="0" borderId="122" xfId="0" applyFont="1" applyFill="1" applyBorder="1"/>
    <xf numFmtId="0" fontId="24" fillId="0" borderId="28" xfId="0" applyFont="1" applyFill="1" applyBorder="1" applyAlignment="1">
      <alignment horizontal="center"/>
    </xf>
    <xf numFmtId="0" fontId="19" fillId="0" borderId="28" xfId="0" applyFont="1" applyFill="1" applyBorder="1"/>
    <xf numFmtId="0" fontId="22" fillId="0" borderId="28" xfId="0" applyFont="1" applyFill="1" applyBorder="1"/>
    <xf numFmtId="0" fontId="22" fillId="0" borderId="123" xfId="0" applyFont="1" applyFill="1" applyBorder="1"/>
    <xf numFmtId="172" fontId="43" fillId="0" borderId="19" xfId="3" applyNumberFormat="1" applyFont="1" applyBorder="1" applyAlignment="1">
      <alignment horizontal="right" vertical="center"/>
    </xf>
    <xf numFmtId="164" fontId="43" fillId="0" borderId="19" xfId="0" applyNumberFormat="1" applyFont="1" applyBorder="1" applyAlignment="1">
      <alignment horizontal="right" vertical="center"/>
    </xf>
    <xf numFmtId="169" fontId="43" fillId="0" borderId="19" xfId="0" applyNumberFormat="1" applyFont="1" applyBorder="1" applyAlignment="1">
      <alignment horizontal="right" vertical="center"/>
    </xf>
    <xf numFmtId="43" fontId="43" fillId="0" borderId="32" xfId="3" applyNumberFormat="1" applyFont="1" applyBorder="1" applyAlignment="1">
      <alignment horizontal="right" vertical="center"/>
    </xf>
    <xf numFmtId="0" fontId="43" fillId="0" borderId="67" xfId="0" applyFont="1" applyBorder="1" applyAlignment="1">
      <alignment horizontal="right" vertical="center"/>
    </xf>
    <xf numFmtId="0" fontId="43" fillId="0" borderId="128" xfId="0" applyFont="1" applyBorder="1" applyAlignment="1">
      <alignment horizontal="right" vertical="center"/>
    </xf>
    <xf numFmtId="3" fontId="43" fillId="0" borderId="66" xfId="0" applyNumberFormat="1" applyFont="1" applyBorder="1" applyAlignment="1">
      <alignment horizontal="right" vertical="center"/>
    </xf>
    <xf numFmtId="3" fontId="43" fillId="0" borderId="67" xfId="0" applyNumberFormat="1" applyFont="1" applyBorder="1" applyAlignment="1">
      <alignment horizontal="right" vertical="center"/>
    </xf>
    <xf numFmtId="0" fontId="19" fillId="0" borderId="106" xfId="0" applyFont="1" applyFill="1" applyBorder="1"/>
    <xf numFmtId="0" fontId="19" fillId="0" borderId="122" xfId="0" applyFont="1" applyFill="1" applyBorder="1"/>
    <xf numFmtId="0" fontId="19" fillId="0" borderId="123" xfId="0" applyFont="1" applyFill="1" applyBorder="1"/>
    <xf numFmtId="3" fontId="24" fillId="10" borderId="106" xfId="0" applyNumberFormat="1" applyFont="1" applyFill="1" applyBorder="1" applyAlignment="1">
      <alignment horizontal="right"/>
    </xf>
    <xf numFmtId="3" fontId="24" fillId="10" borderId="122" xfId="0" applyNumberFormat="1" applyFont="1" applyFill="1" applyBorder="1" applyAlignment="1">
      <alignment horizontal="right"/>
    </xf>
    <xf numFmtId="3" fontId="24" fillId="10" borderId="123" xfId="0" applyNumberFormat="1" applyFont="1" applyFill="1" applyBorder="1" applyAlignment="1">
      <alignment horizontal="right"/>
    </xf>
    <xf numFmtId="0" fontId="26" fillId="7" borderId="129" xfId="0" applyFont="1" applyFill="1" applyBorder="1" applyAlignment="1">
      <alignment horizontal="centerContinuous" vertical="center"/>
    </xf>
    <xf numFmtId="49" fontId="26" fillId="7" borderId="102" xfId="0" applyNumberFormat="1" applyFont="1" applyFill="1" applyBorder="1" applyAlignment="1">
      <alignment horizontal="center" vertical="center" wrapText="1"/>
    </xf>
    <xf numFmtId="0" fontId="26" fillId="7" borderId="130" xfId="0" applyFont="1" applyFill="1" applyBorder="1" applyAlignment="1">
      <alignment horizontal="centerContinuous" vertical="center"/>
    </xf>
    <xf numFmtId="0" fontId="26" fillId="7" borderId="109" xfId="0" applyFont="1" applyFill="1" applyBorder="1" applyAlignment="1">
      <alignment horizontal="center" vertical="center" wrapText="1"/>
    </xf>
    <xf numFmtId="172" fontId="24" fillId="0" borderId="39" xfId="3" applyNumberFormat="1" applyFont="1" applyFill="1" applyBorder="1" applyAlignment="1">
      <alignment vertical="center"/>
    </xf>
    <xf numFmtId="0" fontId="19" fillId="0" borderId="28" xfId="0" applyFont="1" applyBorder="1" applyAlignment="1">
      <alignment vertical="center"/>
    </xf>
    <xf numFmtId="165" fontId="19" fillId="0" borderId="41" xfId="0" applyNumberFormat="1" applyFont="1" applyBorder="1" applyAlignment="1">
      <alignment horizontal="right" vertical="center"/>
    </xf>
    <xf numFmtId="165" fontId="19" fillId="0" borderId="21" xfId="0" applyNumberFormat="1" applyFont="1" applyBorder="1" applyAlignment="1">
      <alignment horizontal="right" vertical="center"/>
    </xf>
    <xf numFmtId="165" fontId="19" fillId="0" borderId="98" xfId="0" applyNumberFormat="1" applyFont="1" applyBorder="1" applyAlignment="1">
      <alignment horizontal="right" vertical="center"/>
    </xf>
    <xf numFmtId="165" fontId="24" fillId="0" borderId="38" xfId="0" applyNumberFormat="1" applyFont="1" applyFill="1" applyBorder="1" applyAlignment="1">
      <alignment vertical="center"/>
    </xf>
    <xf numFmtId="165" fontId="24" fillId="0" borderId="135" xfId="0" applyNumberFormat="1" applyFont="1" applyFill="1" applyBorder="1" applyAlignment="1">
      <alignment vertical="center"/>
    </xf>
    <xf numFmtId="165" fontId="24" fillId="0" borderId="120" xfId="0" applyNumberFormat="1" applyFont="1" applyFill="1" applyBorder="1" applyAlignment="1">
      <alignment vertical="center"/>
    </xf>
    <xf numFmtId="0" fontId="19" fillId="0" borderId="0" xfId="0" applyFont="1" applyAlignment="1">
      <alignment vertical="center"/>
    </xf>
    <xf numFmtId="0" fontId="19" fillId="0" borderId="24" xfId="0" applyNumberFormat="1" applyFont="1" applyFill="1" applyBorder="1" applyAlignment="1">
      <alignment horizontal="left" vertical="center"/>
    </xf>
    <xf numFmtId="0" fontId="19" fillId="0" borderId="26" xfId="0" applyNumberFormat="1" applyFont="1" applyFill="1" applyBorder="1" applyAlignment="1">
      <alignment horizontal="left" vertical="center"/>
    </xf>
    <xf numFmtId="0" fontId="19" fillId="0" borderId="29" xfId="0" applyNumberFormat="1" applyFont="1" applyFill="1" applyBorder="1" applyAlignment="1">
      <alignment horizontal="left" vertical="center"/>
    </xf>
    <xf numFmtId="0" fontId="19" fillId="0" borderId="31" xfId="0" applyNumberFormat="1" applyFont="1" applyFill="1" applyBorder="1" applyAlignment="1">
      <alignment horizontal="left" vertical="center"/>
    </xf>
    <xf numFmtId="0" fontId="47" fillId="0" borderId="0" xfId="43" applyFont="1" applyBorder="1" applyAlignment="1">
      <alignment horizontal="right"/>
    </xf>
    <xf numFmtId="0" fontId="19" fillId="0" borderId="0" xfId="0" applyFont="1" applyAlignment="1">
      <alignment vertical="center"/>
    </xf>
    <xf numFmtId="3" fontId="19" fillId="0" borderId="131" xfId="0" applyNumberFormat="1" applyFont="1" applyFill="1" applyBorder="1" applyAlignment="1">
      <alignment vertical="center"/>
    </xf>
    <xf numFmtId="3" fontId="19" fillId="0" borderId="42" xfId="0" applyNumberFormat="1" applyFont="1" applyFill="1" applyBorder="1" applyAlignment="1">
      <alignment vertical="center"/>
    </xf>
    <xf numFmtId="3" fontId="19" fillId="0" borderId="109" xfId="0" applyNumberFormat="1" applyFont="1" applyFill="1" applyBorder="1" applyAlignment="1">
      <alignment vertical="center"/>
    </xf>
    <xf numFmtId="164" fontId="19" fillId="0" borderId="134" xfId="0" applyNumberFormat="1" applyFont="1" applyBorder="1" applyAlignment="1">
      <alignment horizontal="right" vertical="center"/>
    </xf>
    <xf numFmtId="164" fontId="19" fillId="0" borderId="42" xfId="0" applyNumberFormat="1" applyFont="1" applyBorder="1" applyAlignment="1">
      <alignment horizontal="right" vertical="center"/>
    </xf>
    <xf numFmtId="165" fontId="19" fillId="0" borderId="109" xfId="0" applyNumberFormat="1" applyFont="1" applyFill="1" applyBorder="1" applyAlignment="1">
      <alignment vertical="center"/>
    </xf>
    <xf numFmtId="165" fontId="19" fillId="0" borderId="134" xfId="0" applyNumberFormat="1" applyFont="1" applyBorder="1" applyAlignment="1">
      <alignment horizontal="right" vertical="center"/>
    </xf>
    <xf numFmtId="165" fontId="19" fillId="0" borderId="42" xfId="0" applyNumberFormat="1" applyFont="1" applyBorder="1" applyAlignment="1">
      <alignment horizontal="right" vertical="center"/>
    </xf>
    <xf numFmtId="3" fontId="19" fillId="0" borderId="102" xfId="0" applyNumberFormat="1" applyFont="1" applyFill="1" applyBorder="1" applyAlignment="1">
      <alignment vertical="center"/>
    </xf>
    <xf numFmtId="3" fontId="19" fillId="0" borderId="43" xfId="0" applyNumberFormat="1" applyFont="1" applyFill="1" applyBorder="1" applyAlignment="1">
      <alignment vertical="center"/>
    </xf>
    <xf numFmtId="164" fontId="19" fillId="0" borderId="43" xfId="0" applyNumberFormat="1" applyFont="1" applyBorder="1" applyAlignment="1">
      <alignment horizontal="right" vertical="center"/>
    </xf>
    <xf numFmtId="165" fontId="19" fillId="0" borderId="43" xfId="0" applyNumberFormat="1" applyFont="1" applyBorder="1" applyAlignment="1">
      <alignment horizontal="right" vertical="center"/>
    </xf>
    <xf numFmtId="3" fontId="19" fillId="0" borderId="132" xfId="0" applyNumberFormat="1" applyFont="1" applyFill="1" applyBorder="1" applyAlignment="1">
      <alignment vertical="center"/>
    </xf>
    <xf numFmtId="3" fontId="19" fillId="0" borderId="99" xfId="0" applyNumberFormat="1" applyFont="1" applyFill="1" applyBorder="1" applyAlignment="1">
      <alignment vertical="center"/>
    </xf>
    <xf numFmtId="3" fontId="19" fillId="0" borderId="114" xfId="0" applyNumberFormat="1" applyFont="1" applyFill="1" applyBorder="1" applyAlignment="1">
      <alignment vertical="center"/>
    </xf>
    <xf numFmtId="164" fontId="19" fillId="0" borderId="99" xfId="0" applyNumberFormat="1" applyFont="1" applyBorder="1" applyAlignment="1">
      <alignment horizontal="right" vertical="center"/>
    </xf>
    <xf numFmtId="165" fontId="19" fillId="0" borderId="114" xfId="0" applyNumberFormat="1" applyFont="1" applyFill="1" applyBorder="1" applyAlignment="1">
      <alignment vertical="center"/>
    </xf>
    <xf numFmtId="165" fontId="19" fillId="0" borderId="99" xfId="0" applyNumberFormat="1" applyFont="1" applyBorder="1" applyAlignment="1">
      <alignment horizontal="right" vertical="center"/>
    </xf>
    <xf numFmtId="0" fontId="24" fillId="8" borderId="57" xfId="0" applyFont="1" applyFill="1" applyBorder="1" applyAlignment="1">
      <alignment horizontal="center" vertical="center" wrapText="1"/>
    </xf>
    <xf numFmtId="0" fontId="24" fillId="8" borderId="119" xfId="0" applyFont="1" applyFill="1" applyBorder="1" applyAlignment="1">
      <alignment horizontal="center" vertical="center" wrapText="1"/>
    </xf>
    <xf numFmtId="0" fontId="26" fillId="7" borderId="57" xfId="0" applyFont="1" applyFill="1" applyBorder="1" applyAlignment="1">
      <alignment horizontal="center" vertical="center" wrapText="1"/>
    </xf>
    <xf numFmtId="0" fontId="26" fillId="7" borderId="119" xfId="0" applyFont="1" applyFill="1" applyBorder="1" applyAlignment="1">
      <alignment horizontal="center" vertical="center" wrapText="1"/>
    </xf>
    <xf numFmtId="0" fontId="26" fillId="7" borderId="90" xfId="0" applyFont="1" applyFill="1" applyBorder="1" applyAlignment="1">
      <alignment horizontal="center" vertical="center" wrapText="1"/>
    </xf>
    <xf numFmtId="172" fontId="19" fillId="8" borderId="40" xfId="3" applyNumberFormat="1" applyFont="1" applyFill="1" applyBorder="1" applyAlignment="1">
      <alignment vertical="center"/>
    </xf>
    <xf numFmtId="172" fontId="19" fillId="8" borderId="41" xfId="3" applyNumberFormat="1" applyFont="1" applyFill="1" applyBorder="1" applyAlignment="1">
      <alignment vertical="center"/>
    </xf>
    <xf numFmtId="172" fontId="19" fillId="8" borderId="42" xfId="3" applyNumberFormat="1" applyFont="1" applyFill="1" applyBorder="1" applyAlignment="1">
      <alignment vertical="center"/>
    </xf>
    <xf numFmtId="172" fontId="19" fillId="8" borderId="110" xfId="3" applyNumberFormat="1" applyFont="1" applyFill="1" applyBorder="1" applyAlignment="1">
      <alignment vertical="center"/>
    </xf>
    <xf numFmtId="172" fontId="19" fillId="8" borderId="21" xfId="3" applyNumberFormat="1" applyFont="1" applyFill="1" applyBorder="1" applyAlignment="1">
      <alignment vertical="center"/>
    </xf>
    <xf numFmtId="172" fontId="19" fillId="8" borderId="43" xfId="3" applyNumberFormat="1" applyFont="1" applyFill="1" applyBorder="1" applyAlignment="1">
      <alignment vertical="center"/>
    </xf>
    <xf numFmtId="172" fontId="19" fillId="8" borderId="98" xfId="3" applyNumberFormat="1" applyFont="1" applyFill="1" applyBorder="1" applyAlignment="1">
      <alignment vertical="center"/>
    </xf>
    <xf numFmtId="0" fontId="19" fillId="10" borderId="0" xfId="0" applyFont="1" applyFill="1" applyBorder="1" applyAlignment="1">
      <alignment vertical="center"/>
    </xf>
    <xf numFmtId="0" fontId="19" fillId="10" borderId="23" xfId="0" applyFont="1" applyFill="1" applyBorder="1" applyAlignment="1">
      <alignment vertical="center"/>
    </xf>
    <xf numFmtId="0" fontId="19" fillId="0" borderId="23" xfId="0" applyFont="1" applyBorder="1" applyAlignment="1">
      <alignment vertical="center"/>
    </xf>
    <xf numFmtId="0" fontId="19" fillId="10" borderId="28" xfId="0" applyFont="1" applyFill="1" applyBorder="1" applyAlignment="1">
      <alignment vertical="center"/>
    </xf>
    <xf numFmtId="4" fontId="19" fillId="0" borderId="40" xfId="3" applyNumberFormat="1" applyFont="1" applyFill="1" applyBorder="1" applyAlignment="1">
      <alignment vertical="center"/>
    </xf>
    <xf numFmtId="4" fontId="19" fillId="0" borderId="41" xfId="3" applyNumberFormat="1" applyFont="1" applyFill="1" applyBorder="1" applyAlignment="1">
      <alignment vertical="center"/>
    </xf>
    <xf numFmtId="4" fontId="19" fillId="0" borderId="129" xfId="3" applyNumberFormat="1" applyFont="1" applyFill="1" applyBorder="1" applyAlignment="1">
      <alignment vertical="center"/>
    </xf>
    <xf numFmtId="4" fontId="19" fillId="8" borderId="133" xfId="3" applyNumberFormat="1" applyFont="1" applyFill="1" applyBorder="1" applyAlignment="1">
      <alignment vertical="center"/>
    </xf>
    <xf numFmtId="4" fontId="19" fillId="0" borderId="110" xfId="3" applyNumberFormat="1" applyFont="1" applyFill="1" applyBorder="1" applyAlignment="1">
      <alignment vertical="center"/>
    </xf>
    <xf numFmtId="4" fontId="19" fillId="0" borderId="21" xfId="3" applyNumberFormat="1" applyFont="1" applyFill="1" applyBorder="1" applyAlignment="1">
      <alignment vertical="center"/>
    </xf>
    <xf numFmtId="4" fontId="19" fillId="0" borderId="102" xfId="3" applyNumberFormat="1" applyFont="1" applyFill="1" applyBorder="1" applyAlignment="1">
      <alignment vertical="center"/>
    </xf>
    <xf numFmtId="4" fontId="19" fillId="8" borderId="43" xfId="3" applyNumberFormat="1" applyFont="1" applyFill="1" applyBorder="1" applyAlignment="1">
      <alignment vertical="center"/>
    </xf>
    <xf numFmtId="4" fontId="24" fillId="0" borderId="38" xfId="3" applyNumberFormat="1" applyFont="1" applyFill="1" applyBorder="1" applyAlignment="1">
      <alignment vertical="center"/>
    </xf>
    <xf numFmtId="4" fontId="24" fillId="0" borderId="121" xfId="3" applyNumberFormat="1" applyFont="1" applyFill="1" applyBorder="1" applyAlignment="1">
      <alignment vertical="center"/>
    </xf>
    <xf numFmtId="4" fontId="24" fillId="0" borderId="34" xfId="3" applyNumberFormat="1" applyFont="1" applyFill="1" applyBorder="1" applyAlignment="1">
      <alignment vertical="center"/>
    </xf>
    <xf numFmtId="4" fontId="24" fillId="11" borderId="37" xfId="3" applyNumberFormat="1" applyFont="1" applyFill="1" applyBorder="1" applyAlignment="1">
      <alignment vertical="center"/>
    </xf>
    <xf numFmtId="0" fontId="25" fillId="10" borderId="23" xfId="0" applyFont="1" applyFill="1" applyBorder="1" applyAlignment="1">
      <alignment vertical="center"/>
    </xf>
    <xf numFmtId="0" fontId="22" fillId="10" borderId="23" xfId="0" applyFont="1" applyFill="1" applyBorder="1" applyAlignment="1">
      <alignment vertical="center"/>
    </xf>
    <xf numFmtId="0" fontId="25" fillId="10" borderId="0" xfId="0" applyFont="1" applyFill="1" applyBorder="1" applyAlignment="1">
      <alignment vertical="center"/>
    </xf>
    <xf numFmtId="0" fontId="22" fillId="10" borderId="0" xfId="0" applyFont="1" applyFill="1" applyBorder="1" applyAlignment="1">
      <alignment vertical="center"/>
    </xf>
    <xf numFmtId="0" fontId="22" fillId="10" borderId="28" xfId="0" applyFont="1" applyFill="1" applyBorder="1" applyAlignment="1">
      <alignment vertical="center"/>
    </xf>
    <xf numFmtId="0" fontId="19" fillId="7" borderId="0" xfId="0" applyFont="1" applyFill="1" applyAlignment="1">
      <alignment vertical="center"/>
    </xf>
    <xf numFmtId="0" fontId="25" fillId="7" borderId="0" xfId="0" applyFont="1" applyFill="1" applyAlignment="1">
      <alignment vertical="center"/>
    </xf>
    <xf numFmtId="0" fontId="22" fillId="7" borderId="0" xfId="0" applyFont="1" applyFill="1" applyAlignment="1">
      <alignment vertical="center"/>
    </xf>
    <xf numFmtId="0" fontId="40" fillId="0" borderId="24" xfId="0" applyNumberFormat="1" applyFont="1" applyFill="1" applyBorder="1" applyAlignment="1">
      <alignment vertical="center"/>
    </xf>
    <xf numFmtId="0" fontId="40" fillId="0" borderId="29" xfId="0" applyNumberFormat="1" applyFont="1" applyFill="1" applyBorder="1" applyAlignment="1">
      <alignment vertical="center"/>
    </xf>
    <xf numFmtId="0" fontId="33" fillId="9" borderId="0" xfId="0" applyFont="1" applyFill="1" applyAlignment="1">
      <alignment vertical="center"/>
    </xf>
    <xf numFmtId="0" fontId="19" fillId="0" borderId="23" xfId="0" applyFont="1" applyFill="1" applyBorder="1" applyAlignment="1">
      <alignment vertical="center"/>
    </xf>
    <xf numFmtId="0" fontId="40" fillId="0" borderId="26" xfId="0" applyNumberFormat="1" applyFont="1" applyFill="1" applyBorder="1" applyAlignment="1">
      <alignment vertical="center"/>
    </xf>
    <xf numFmtId="0" fontId="19" fillId="0" borderId="28" xfId="0" applyFont="1" applyFill="1" applyBorder="1" applyAlignment="1">
      <alignment vertical="center"/>
    </xf>
    <xf numFmtId="0" fontId="40" fillId="0" borderId="31" xfId="0" applyNumberFormat="1" applyFont="1" applyFill="1" applyBorder="1" applyAlignment="1">
      <alignment vertical="center"/>
    </xf>
    <xf numFmtId="0" fontId="26" fillId="7" borderId="21" xfId="0" applyNumberFormat="1" applyFont="1" applyFill="1" applyBorder="1" applyAlignment="1">
      <alignment horizontal="center" vertical="center" wrapText="1"/>
    </xf>
    <xf numFmtId="0" fontId="37" fillId="7" borderId="0" xfId="43" applyFont="1" applyFill="1" applyBorder="1" applyAlignment="1">
      <alignment horizontal="center" vertical="top" wrapText="1"/>
    </xf>
    <xf numFmtId="1" fontId="2" fillId="8" borderId="85" xfId="0" applyNumberFormat="1" applyFont="1" applyFill="1" applyBorder="1" applyAlignment="1" applyProtection="1">
      <alignment vertical="center"/>
      <protection locked="0"/>
    </xf>
    <xf numFmtId="0" fontId="53" fillId="0" borderId="0" xfId="0" applyFont="1" applyFill="1"/>
    <xf numFmtId="0" fontId="26" fillId="7" borderId="139" xfId="0" applyFont="1" applyFill="1" applyBorder="1" applyAlignment="1">
      <alignment horizontal="center" vertical="center"/>
    </xf>
    <xf numFmtId="0" fontId="26" fillId="7" borderId="140" xfId="0" applyFont="1" applyFill="1" applyBorder="1" applyAlignment="1">
      <alignment horizontal="center" vertical="center"/>
    </xf>
    <xf numFmtId="0" fontId="26" fillId="7" borderId="141" xfId="0" applyFont="1" applyFill="1" applyBorder="1" applyAlignment="1">
      <alignment horizontal="center" vertical="center"/>
    </xf>
    <xf numFmtId="0" fontId="30" fillId="7" borderId="0" xfId="2" applyFont="1" applyFill="1" applyBorder="1" applyAlignment="1" applyProtection="1">
      <alignment horizontal="left" vertical="center" wrapText="1"/>
    </xf>
    <xf numFmtId="0" fontId="30" fillId="7" borderId="0" xfId="43" applyFont="1" applyFill="1" applyBorder="1" applyAlignment="1">
      <alignment horizontal="left" vertical="center" wrapText="1"/>
    </xf>
    <xf numFmtId="0" fontId="37" fillId="7" borderId="0" xfId="43" applyFont="1" applyFill="1" applyBorder="1" applyAlignment="1">
      <alignment horizontal="left" vertical="center" wrapText="1"/>
    </xf>
    <xf numFmtId="0" fontId="37" fillId="7" borderId="0" xfId="43" applyFont="1" applyFill="1" applyBorder="1" applyAlignment="1">
      <alignment horizontal="left" vertical="top" wrapText="1"/>
    </xf>
    <xf numFmtId="0" fontId="34" fillId="0" borderId="0" xfId="43" applyFont="1" applyBorder="1" applyAlignment="1">
      <alignment horizontal="center"/>
    </xf>
    <xf numFmtId="0" fontId="35" fillId="7" borderId="0" xfId="2" applyFont="1" applyFill="1" applyBorder="1" applyAlignment="1" applyProtection="1">
      <alignment horizontal="left" vertical="center" wrapText="1"/>
    </xf>
    <xf numFmtId="0" fontId="35" fillId="7" borderId="0" xfId="2" applyFont="1" applyFill="1" applyBorder="1" applyAlignment="1" applyProtection="1">
      <alignment horizontal="left" vertical="center"/>
    </xf>
    <xf numFmtId="0" fontId="44" fillId="9" borderId="0" xfId="0" applyFont="1" applyFill="1" applyAlignment="1">
      <alignment horizontal="center" vertical="center" wrapText="1"/>
    </xf>
    <xf numFmtId="0" fontId="19" fillId="0" borderId="0" xfId="0" applyFont="1" applyAlignment="1">
      <alignment vertical="center"/>
    </xf>
    <xf numFmtId="0" fontId="26" fillId="7" borderId="22" xfId="0" applyFont="1" applyFill="1" applyBorder="1" applyAlignment="1">
      <alignment horizontal="center" vertical="center"/>
    </xf>
    <xf numFmtId="0" fontId="26" fillId="7" borderId="112" xfId="0" applyFont="1" applyFill="1" applyBorder="1" applyAlignment="1">
      <alignment horizontal="center" vertical="center"/>
    </xf>
    <xf numFmtId="0" fontId="26" fillId="7" borderId="54" xfId="0" applyFont="1" applyFill="1" applyBorder="1" applyAlignment="1">
      <alignment horizontal="center" vertical="center"/>
    </xf>
    <xf numFmtId="0" fontId="26" fillId="7" borderId="107" xfId="0" applyFont="1" applyFill="1" applyBorder="1" applyAlignment="1">
      <alignment horizontal="center" vertical="center"/>
    </xf>
    <xf numFmtId="0" fontId="26" fillId="7" borderId="55" xfId="0" applyFont="1" applyFill="1" applyBorder="1" applyAlignment="1">
      <alignment horizontal="center" vertical="center"/>
    </xf>
    <xf numFmtId="0" fontId="26" fillId="7" borderId="108" xfId="0" applyFont="1" applyFill="1" applyBorder="1" applyAlignment="1">
      <alignment horizontal="center" vertical="center"/>
    </xf>
    <xf numFmtId="0" fontId="50" fillId="10" borderId="22" xfId="0" applyFont="1" applyFill="1" applyBorder="1" applyAlignment="1">
      <alignment horizontal="center" vertical="center" textRotation="90"/>
    </xf>
    <xf numFmtId="0" fontId="50" fillId="10" borderId="106" xfId="0" applyFont="1" applyFill="1" applyBorder="1" applyAlignment="1">
      <alignment horizontal="center" vertical="center" textRotation="90"/>
    </xf>
    <xf numFmtId="0" fontId="50" fillId="10" borderId="54" xfId="0" applyFont="1" applyFill="1" applyBorder="1" applyAlignment="1">
      <alignment horizontal="center" vertical="center" textRotation="90"/>
    </xf>
    <xf numFmtId="0" fontId="50" fillId="10" borderId="122" xfId="0" applyFont="1" applyFill="1" applyBorder="1" applyAlignment="1">
      <alignment horizontal="center" vertical="center" textRotation="90"/>
    </xf>
    <xf numFmtId="0" fontId="50" fillId="10" borderId="27" xfId="0" applyFont="1" applyFill="1" applyBorder="1" applyAlignment="1">
      <alignment horizontal="center" vertical="center" textRotation="90"/>
    </xf>
    <xf numFmtId="0" fontId="50" fillId="10" borderId="123" xfId="0" applyFont="1" applyFill="1" applyBorder="1" applyAlignment="1">
      <alignment horizontal="center" vertical="center" textRotation="90"/>
    </xf>
    <xf numFmtId="0" fontId="50" fillId="7" borderId="22" xfId="0" applyFont="1" applyFill="1" applyBorder="1" applyAlignment="1">
      <alignment horizontal="center" vertical="center" textRotation="90"/>
    </xf>
    <xf numFmtId="0" fontId="50" fillId="7" borderId="106" xfId="0" applyFont="1" applyFill="1" applyBorder="1" applyAlignment="1">
      <alignment horizontal="center" vertical="center" textRotation="90"/>
    </xf>
    <xf numFmtId="0" fontId="50" fillId="7" borderId="54" xfId="0" applyFont="1" applyFill="1" applyBorder="1" applyAlignment="1">
      <alignment horizontal="center" vertical="center" textRotation="90"/>
    </xf>
    <xf numFmtId="0" fontId="50" fillId="7" borderId="122" xfId="0" applyFont="1" applyFill="1" applyBorder="1" applyAlignment="1">
      <alignment horizontal="center" vertical="center" textRotation="90"/>
    </xf>
    <xf numFmtId="0" fontId="50" fillId="7" borderId="27" xfId="0" applyFont="1" applyFill="1" applyBorder="1" applyAlignment="1">
      <alignment horizontal="center" vertical="center" textRotation="90"/>
    </xf>
    <xf numFmtId="0" fontId="50" fillId="7" borderId="123" xfId="0" applyFont="1" applyFill="1" applyBorder="1" applyAlignment="1">
      <alignment horizontal="center" vertical="center" textRotation="90"/>
    </xf>
    <xf numFmtId="0" fontId="44" fillId="9" borderId="0" xfId="0" applyFont="1" applyFill="1" applyAlignment="1" applyProtection="1">
      <alignment horizontal="center"/>
    </xf>
    <xf numFmtId="0" fontId="47" fillId="0" borderId="23" xfId="0" applyFont="1" applyBorder="1" applyAlignment="1" applyProtection="1">
      <alignment horizontal="left" vertical="top" wrapText="1"/>
    </xf>
    <xf numFmtId="0" fontId="27" fillId="9" borderId="56" xfId="0" applyFont="1" applyFill="1" applyBorder="1" applyAlignment="1" applyProtection="1">
      <alignment horizontal="center"/>
    </xf>
    <xf numFmtId="0" fontId="27" fillId="9" borderId="89" xfId="0" applyFont="1" applyFill="1" applyBorder="1" applyAlignment="1" applyProtection="1">
      <alignment horizontal="center" vertical="center" wrapText="1"/>
    </xf>
    <xf numFmtId="0" fontId="27" fillId="9" borderId="90" xfId="0" applyFont="1" applyFill="1" applyBorder="1" applyAlignment="1" applyProtection="1">
      <alignment horizontal="center" vertical="center" wrapText="1"/>
    </xf>
    <xf numFmtId="0" fontId="46" fillId="0" borderId="22" xfId="0" applyFont="1" applyFill="1" applyBorder="1" applyAlignment="1">
      <alignment horizontal="center" vertical="center" textRotation="90"/>
    </xf>
    <xf numFmtId="0" fontId="46" fillId="0" borderId="106" xfId="0" applyFont="1" applyFill="1" applyBorder="1" applyAlignment="1">
      <alignment horizontal="center" vertical="center" textRotation="90"/>
    </xf>
    <xf numFmtId="0" fontId="46" fillId="0" borderId="54" xfId="0" applyFont="1" applyFill="1" applyBorder="1" applyAlignment="1">
      <alignment horizontal="center" vertical="center" textRotation="90"/>
    </xf>
    <xf numFmtId="0" fontId="46" fillId="0" borderId="122" xfId="0" applyFont="1" applyFill="1" applyBorder="1" applyAlignment="1">
      <alignment horizontal="center" vertical="center" textRotation="90"/>
    </xf>
    <xf numFmtId="0" fontId="46" fillId="0" borderId="27" xfId="0" applyFont="1" applyFill="1" applyBorder="1" applyAlignment="1">
      <alignment horizontal="center" vertical="center" textRotation="90"/>
    </xf>
    <xf numFmtId="0" fontId="46" fillId="0" borderId="123" xfId="0" applyFont="1" applyFill="1" applyBorder="1" applyAlignment="1">
      <alignment horizontal="center" vertical="center" textRotation="90"/>
    </xf>
    <xf numFmtId="1" fontId="50" fillId="10" borderId="22" xfId="0" applyNumberFormat="1" applyFont="1" applyFill="1" applyBorder="1" applyAlignment="1">
      <alignment horizontal="center" vertical="center" textRotation="90"/>
    </xf>
    <xf numFmtId="1" fontId="50" fillId="10" borderId="106" xfId="0" applyNumberFormat="1" applyFont="1" applyFill="1" applyBorder="1" applyAlignment="1">
      <alignment horizontal="center" vertical="center" textRotation="90"/>
    </xf>
    <xf numFmtId="1" fontId="50" fillId="10" borderId="54" xfId="0" applyNumberFormat="1" applyFont="1" applyFill="1" applyBorder="1" applyAlignment="1">
      <alignment horizontal="center" vertical="center" textRotation="90"/>
    </xf>
    <xf numFmtId="1" fontId="50" fillId="10" borderId="122" xfId="0" applyNumberFormat="1" applyFont="1" applyFill="1" applyBorder="1" applyAlignment="1">
      <alignment horizontal="center" vertical="center" textRotation="90"/>
    </xf>
    <xf numFmtId="1" fontId="50" fillId="10" borderId="27" xfId="0" applyNumberFormat="1" applyFont="1" applyFill="1" applyBorder="1" applyAlignment="1">
      <alignment horizontal="center" vertical="center" textRotation="90"/>
    </xf>
    <xf numFmtId="1" fontId="50" fillId="10" borderId="123" xfId="0" applyNumberFormat="1" applyFont="1" applyFill="1" applyBorder="1" applyAlignment="1">
      <alignment horizontal="center" vertical="center" textRotation="90"/>
    </xf>
    <xf numFmtId="1" fontId="50" fillId="7" borderId="23" xfId="0" applyNumberFormat="1" applyFont="1" applyFill="1" applyBorder="1" applyAlignment="1">
      <alignment horizontal="center" vertical="center" textRotation="90"/>
    </xf>
    <xf numFmtId="0" fontId="50" fillId="7" borderId="23" xfId="0" applyFont="1" applyFill="1" applyBorder="1" applyAlignment="1">
      <alignment horizontal="center" vertical="center" textRotation="90"/>
    </xf>
    <xf numFmtId="0" fontId="50" fillId="7" borderId="0" xfId="0" applyFont="1" applyFill="1" applyBorder="1" applyAlignment="1">
      <alignment horizontal="center" vertical="center" textRotation="90"/>
    </xf>
    <xf numFmtId="0" fontId="47" fillId="0" borderId="0" xfId="0" applyFont="1" applyBorder="1" applyAlignment="1">
      <alignment horizontal="left" vertical="top" wrapText="1"/>
    </xf>
    <xf numFmtId="0" fontId="47" fillId="0" borderId="0" xfId="0" applyFont="1" applyAlignment="1">
      <alignment horizontal="left" vertical="top" wrapText="1"/>
    </xf>
    <xf numFmtId="0" fontId="47" fillId="0" borderId="0" xfId="0" applyFont="1" applyFill="1" applyAlignment="1">
      <alignment horizontal="left" vertical="top" wrapText="1"/>
    </xf>
    <xf numFmtId="0" fontId="48" fillId="0" borderId="0" xfId="0" applyFont="1" applyFill="1" applyAlignment="1">
      <alignment horizontal="left" vertical="top" wrapText="1"/>
    </xf>
    <xf numFmtId="49" fontId="42" fillId="8" borderId="29" xfId="0" applyNumberFormat="1" applyFont="1" applyFill="1" applyBorder="1" applyAlignment="1">
      <alignment horizontal="left" vertical="center"/>
    </xf>
    <xf numFmtId="49" fontId="42" fillId="8" borderId="30" xfId="0" applyNumberFormat="1" applyFont="1" applyFill="1" applyBorder="1" applyAlignment="1">
      <alignment horizontal="left" vertical="center"/>
    </xf>
    <xf numFmtId="49" fontId="42" fillId="8" borderId="24" xfId="0" applyNumberFormat="1" applyFont="1" applyFill="1" applyBorder="1" applyAlignment="1">
      <alignment horizontal="left" vertical="center"/>
    </xf>
    <xf numFmtId="49" fontId="42" fillId="8" borderId="26" xfId="0" applyNumberFormat="1" applyFont="1" applyFill="1" applyBorder="1" applyAlignment="1">
      <alignment horizontal="left" vertical="center"/>
    </xf>
    <xf numFmtId="49" fontId="42" fillId="8" borderId="31" xfId="0" applyNumberFormat="1" applyFont="1" applyFill="1" applyBorder="1" applyAlignment="1">
      <alignment horizontal="left" vertical="center"/>
    </xf>
    <xf numFmtId="0" fontId="26" fillId="7" borderId="41" xfId="0" applyFont="1" applyFill="1" applyBorder="1" applyAlignment="1">
      <alignment horizontal="center" vertical="center"/>
    </xf>
    <xf numFmtId="49" fontId="19" fillId="8" borderId="24" xfId="0" applyNumberFormat="1" applyFont="1" applyFill="1" applyBorder="1" applyAlignment="1">
      <alignment horizontal="left" vertical="center"/>
    </xf>
    <xf numFmtId="49" fontId="19" fillId="8" borderId="25" xfId="0" applyNumberFormat="1" applyFont="1" applyFill="1" applyBorder="1" applyAlignment="1">
      <alignment horizontal="left" vertical="center"/>
    </xf>
    <xf numFmtId="49" fontId="19" fillId="8" borderId="26" xfId="0" applyNumberFormat="1" applyFont="1" applyFill="1" applyBorder="1" applyAlignment="1">
      <alignment horizontal="left" vertical="center"/>
    </xf>
    <xf numFmtId="49" fontId="19" fillId="8" borderId="29" xfId="0" applyNumberFormat="1" applyFont="1" applyFill="1" applyBorder="1" applyAlignment="1">
      <alignment horizontal="left" vertical="center"/>
    </xf>
    <xf numFmtId="49" fontId="19" fillId="8" borderId="30" xfId="0" applyNumberFormat="1" applyFont="1" applyFill="1" applyBorder="1" applyAlignment="1">
      <alignment horizontal="left" vertical="center"/>
    </xf>
    <xf numFmtId="49" fontId="19" fillId="8" borderId="31" xfId="0" applyNumberFormat="1" applyFont="1" applyFill="1" applyBorder="1" applyAlignment="1">
      <alignment horizontal="left" vertical="center"/>
    </xf>
    <xf numFmtId="49" fontId="42" fillId="8" borderId="25" xfId="0" applyNumberFormat="1" applyFont="1" applyFill="1" applyBorder="1" applyAlignment="1">
      <alignment horizontal="left" vertical="center"/>
    </xf>
    <xf numFmtId="0" fontId="26" fillId="7" borderId="23" xfId="0" applyFont="1" applyFill="1" applyBorder="1" applyAlignment="1">
      <alignment horizontal="center" vertical="center"/>
    </xf>
    <xf numFmtId="0" fontId="26" fillId="7" borderId="0" xfId="0" applyFont="1" applyFill="1" applyBorder="1" applyAlignment="1">
      <alignment horizontal="center" vertical="center"/>
    </xf>
    <xf numFmtId="0" fontId="26" fillId="7" borderId="56" xfId="0" applyFont="1" applyFill="1" applyBorder="1" applyAlignment="1">
      <alignment horizontal="center" vertical="center"/>
    </xf>
    <xf numFmtId="1" fontId="50" fillId="7" borderId="0" xfId="0" applyNumberFormat="1" applyFont="1" applyFill="1" applyBorder="1" applyAlignment="1">
      <alignment horizontal="center" vertical="center" textRotation="90"/>
    </xf>
    <xf numFmtId="0" fontId="29" fillId="0" borderId="0" xfId="0" applyFont="1" applyFill="1" applyAlignment="1">
      <alignment horizontal="left" vertical="top" wrapText="1"/>
    </xf>
    <xf numFmtId="0" fontId="26" fillId="7" borderId="27" xfId="0" applyFont="1" applyFill="1" applyBorder="1" applyAlignment="1">
      <alignment horizontal="center" vertical="center"/>
    </xf>
    <xf numFmtId="0" fontId="26" fillId="7" borderId="28" xfId="0" applyFont="1" applyFill="1" applyBorder="1" applyAlignment="1">
      <alignment horizontal="center" vertical="center"/>
    </xf>
    <xf numFmtId="0" fontId="28" fillId="0" borderId="0" xfId="0" applyFont="1" applyBorder="1" applyAlignment="1">
      <alignment horizontal="left" vertical="top" wrapText="1"/>
    </xf>
    <xf numFmtId="0" fontId="28" fillId="0" borderId="0" xfId="0" applyFont="1" applyAlignment="1">
      <alignment horizontal="left" vertical="top" wrapText="1"/>
    </xf>
    <xf numFmtId="0" fontId="47" fillId="0" borderId="54" xfId="0" applyFont="1" applyBorder="1" applyAlignment="1">
      <alignment horizontal="left" vertical="top" wrapText="1"/>
    </xf>
    <xf numFmtId="0" fontId="26" fillId="7" borderId="102" xfId="0" applyFont="1" applyFill="1" applyBorder="1" applyAlignment="1">
      <alignment horizontal="center" vertical="center" wrapText="1"/>
    </xf>
    <xf numFmtId="0" fontId="26" fillId="7" borderId="103" xfId="0" applyFont="1" applyFill="1" applyBorder="1" applyAlignment="1">
      <alignment horizontal="center" vertical="center" wrapText="1"/>
    </xf>
    <xf numFmtId="0" fontId="26" fillId="7" borderId="42" xfId="0" applyFont="1" applyFill="1" applyBorder="1" applyAlignment="1">
      <alignment horizontal="center" vertical="center"/>
    </xf>
    <xf numFmtId="0" fontId="27" fillId="9" borderId="0" xfId="0" applyFont="1" applyFill="1" applyBorder="1" applyAlignment="1">
      <alignment horizontal="center" vertical="center"/>
    </xf>
    <xf numFmtId="0" fontId="47" fillId="0" borderId="54" xfId="0" applyFont="1" applyFill="1" applyBorder="1" applyAlignment="1">
      <alignment horizontal="left" vertical="center" wrapText="1"/>
    </xf>
    <xf numFmtId="0" fontId="47" fillId="0" borderId="0" xfId="0" applyFont="1" applyFill="1" applyAlignment="1">
      <alignment horizontal="left" vertical="center" wrapText="1"/>
    </xf>
    <xf numFmtId="0" fontId="46" fillId="0" borderId="23" xfId="0" applyFont="1" applyFill="1" applyBorder="1" applyAlignment="1">
      <alignment horizontal="center" vertical="center" textRotation="90"/>
    </xf>
    <xf numFmtId="0" fontId="46" fillId="0" borderId="0" xfId="0" applyFont="1" applyFill="1" applyBorder="1" applyAlignment="1">
      <alignment horizontal="center" vertical="center" textRotation="90"/>
    </xf>
    <xf numFmtId="0" fontId="46" fillId="0" borderId="28" xfId="0" applyFont="1" applyFill="1" applyBorder="1" applyAlignment="1">
      <alignment horizontal="center" vertical="center" textRotation="90"/>
    </xf>
    <xf numFmtId="49" fontId="33" fillId="9" borderId="0" xfId="0" applyNumberFormat="1" applyFont="1" applyFill="1" applyBorder="1" applyAlignment="1">
      <alignment horizontal="left" vertical="center" wrapText="1"/>
    </xf>
    <xf numFmtId="0" fontId="47" fillId="0" borderId="0" xfId="0" applyFont="1" applyFill="1" applyBorder="1" applyAlignment="1">
      <alignment horizontal="left" vertical="center" wrapText="1"/>
    </xf>
    <xf numFmtId="0" fontId="31" fillId="0" borderId="136" xfId="0" applyFont="1" applyBorder="1" applyAlignment="1">
      <alignment horizontal="right" vertical="center" wrapText="1"/>
    </xf>
    <xf numFmtId="0" fontId="31" fillId="0" borderId="137" xfId="0" applyFont="1" applyBorder="1" applyAlignment="1">
      <alignment horizontal="right" vertical="center" wrapText="1"/>
    </xf>
    <xf numFmtId="175" fontId="19" fillId="8" borderId="67" xfId="3" applyNumberFormat="1" applyFont="1" applyFill="1" applyBorder="1" applyAlignment="1">
      <alignment horizontal="center" vertical="center"/>
    </xf>
    <xf numFmtId="175" fontId="19" fillId="8" borderId="72" xfId="3" applyNumberFormat="1" applyFont="1" applyFill="1" applyBorder="1" applyAlignment="1">
      <alignment horizontal="center" vertical="center"/>
    </xf>
    <xf numFmtId="0" fontId="47" fillId="0" borderId="0" xfId="0" applyFont="1" applyFill="1" applyBorder="1" applyAlignment="1">
      <alignment horizontal="left" vertical="top" wrapText="1"/>
    </xf>
    <xf numFmtId="0" fontId="47" fillId="0" borderId="0" xfId="0" applyNumberFormat="1" applyFont="1" applyAlignment="1">
      <alignment horizontal="left" vertical="center" wrapText="1"/>
    </xf>
    <xf numFmtId="0" fontId="47" fillId="0" borderId="0" xfId="0" applyNumberFormat="1" applyFont="1" applyAlignment="1">
      <alignment horizontal="left" vertical="top" wrapText="1"/>
    </xf>
    <xf numFmtId="0" fontId="26" fillId="7" borderId="129" xfId="0" applyFont="1" applyFill="1" applyBorder="1" applyAlignment="1">
      <alignment horizontal="center" vertical="center" wrapText="1"/>
    </xf>
    <xf numFmtId="0" fontId="26" fillId="7" borderId="130" xfId="0" applyFont="1" applyFill="1" applyBorder="1" applyAlignment="1">
      <alignment horizontal="center" vertical="center" wrapText="1"/>
    </xf>
    <xf numFmtId="0" fontId="26" fillId="7" borderId="138" xfId="0" applyFont="1" applyFill="1" applyBorder="1" applyAlignment="1">
      <alignment horizontal="center" vertical="center" wrapText="1"/>
    </xf>
    <xf numFmtId="0" fontId="27" fillId="10" borderId="54" xfId="0" applyFont="1" applyFill="1" applyBorder="1" applyAlignment="1">
      <alignment horizontal="left" vertical="top" wrapText="1"/>
    </xf>
    <xf numFmtId="0" fontId="27" fillId="10" borderId="0" xfId="0" applyFont="1" applyFill="1" applyBorder="1" applyAlignment="1">
      <alignment horizontal="left" vertical="top"/>
    </xf>
    <xf numFmtId="0" fontId="27" fillId="10" borderId="54" xfId="0" applyFont="1" applyFill="1" applyBorder="1" applyAlignment="1">
      <alignment horizontal="left" vertical="top"/>
    </xf>
  </cellXfs>
  <cellStyles count="45">
    <cellStyle name="2x indented GHG Textfiels" xfId="1" xr:uid="{00000000-0005-0000-0000-000000000000}"/>
    <cellStyle name="5x indented GHG Textfiels" xfId="7" xr:uid="{00000000-0005-0000-0000-000001000000}"/>
    <cellStyle name="AggblueBoldCels" xfId="8" xr:uid="{00000000-0005-0000-0000-000002000000}"/>
    <cellStyle name="AggblueCels" xfId="9" xr:uid="{00000000-0005-0000-0000-000003000000}"/>
    <cellStyle name="AggBoldCells" xfId="10" xr:uid="{00000000-0005-0000-0000-000004000000}"/>
    <cellStyle name="AggCels" xfId="11" xr:uid="{00000000-0005-0000-0000-000005000000}"/>
    <cellStyle name="AggGreen" xfId="12" xr:uid="{00000000-0005-0000-0000-000006000000}"/>
    <cellStyle name="AggGreen12" xfId="13" xr:uid="{00000000-0005-0000-0000-000007000000}"/>
    <cellStyle name="AggOrange" xfId="14" xr:uid="{00000000-0005-0000-0000-000008000000}"/>
    <cellStyle name="AggOrange9" xfId="15" xr:uid="{00000000-0005-0000-0000-000009000000}"/>
    <cellStyle name="AggOrangeLB_2x" xfId="16" xr:uid="{00000000-0005-0000-0000-00000A000000}"/>
    <cellStyle name="AggOrangeLBorder" xfId="17" xr:uid="{00000000-0005-0000-0000-00000B000000}"/>
    <cellStyle name="AggOrangeRBorder" xfId="18" xr:uid="{00000000-0005-0000-0000-00000C000000}"/>
    <cellStyle name="Comma" xfId="3" builtinId="3"/>
    <cellStyle name="Comma 2" xfId="19" xr:uid="{00000000-0005-0000-0000-00000E000000}"/>
    <cellStyle name="Constants" xfId="20" xr:uid="{00000000-0005-0000-0000-00000F000000}"/>
    <cellStyle name="Currency" xfId="44" builtinId="4"/>
    <cellStyle name="CustomCellsOrange" xfId="21" xr:uid="{00000000-0005-0000-0000-000011000000}"/>
    <cellStyle name="CustomizationCells" xfId="22" xr:uid="{00000000-0005-0000-0000-000012000000}"/>
    <cellStyle name="CustomizationGreenCells" xfId="23" xr:uid="{00000000-0005-0000-0000-000013000000}"/>
    <cellStyle name="DocBox_EmptyRow" xfId="24" xr:uid="{00000000-0005-0000-0000-000014000000}"/>
    <cellStyle name="EEMS Header" xfId="25" xr:uid="{00000000-0005-0000-0000-000015000000}"/>
    <cellStyle name="EEMS row" xfId="26" xr:uid="{00000000-0005-0000-0000-000016000000}"/>
    <cellStyle name="Empty_B_border" xfId="27" xr:uid="{00000000-0005-0000-0000-000017000000}"/>
    <cellStyle name="Headline" xfId="28" xr:uid="{00000000-0005-0000-0000-000018000000}"/>
    <cellStyle name="Hyperlink" xfId="2" builtinId="8"/>
    <cellStyle name="Hyperlink 2" xfId="5" xr:uid="{00000000-0005-0000-0000-00001A000000}"/>
    <cellStyle name="InputCells" xfId="29" xr:uid="{00000000-0005-0000-0000-00001B000000}"/>
    <cellStyle name="InputCells12" xfId="30" xr:uid="{00000000-0005-0000-0000-00001C000000}"/>
    <cellStyle name="IntCells" xfId="31" xr:uid="{00000000-0005-0000-0000-00001D000000}"/>
    <cellStyle name="Normal" xfId="0" builtinId="0"/>
    <cellStyle name="Normal 2" xfId="6" xr:uid="{00000000-0005-0000-0000-00001F000000}"/>
    <cellStyle name="Normal 2 2" xfId="43" xr:uid="{00000000-0005-0000-0000-000020000000}"/>
    <cellStyle name="Normal 3" xfId="41" xr:uid="{00000000-0005-0000-0000-000021000000}"/>
    <cellStyle name="Normal 4" xfId="4" xr:uid="{00000000-0005-0000-0000-000022000000}"/>
    <cellStyle name="Normal GHG Numbers (0.00)" xfId="32" xr:uid="{00000000-0005-0000-0000-000023000000}"/>
    <cellStyle name="Normal GHG Textfiels Bold" xfId="33" xr:uid="{00000000-0005-0000-0000-000024000000}"/>
    <cellStyle name="Normal GHG whole table" xfId="34" xr:uid="{00000000-0005-0000-0000-000025000000}"/>
    <cellStyle name="Normal GHG-Shade" xfId="35" xr:uid="{00000000-0005-0000-0000-000026000000}"/>
    <cellStyle name="Percent 2" xfId="36" xr:uid="{00000000-0005-0000-0000-000027000000}"/>
    <cellStyle name="Percent 3" xfId="42" xr:uid="{00000000-0005-0000-0000-000028000000}"/>
    <cellStyle name="Shade" xfId="37" xr:uid="{00000000-0005-0000-0000-000029000000}"/>
    <cellStyle name="Tabref" xfId="38" xr:uid="{00000000-0005-0000-0000-00002A000000}"/>
    <cellStyle name="Гиперссылка" xfId="39" xr:uid="{00000000-0005-0000-0000-00002B000000}"/>
    <cellStyle name="Обычный_2++" xfId="40" xr:uid="{00000000-0005-0000-0000-00002C000000}"/>
  </cellStyles>
  <dxfs count="0"/>
  <tableStyles count="0" defaultTableStyle="TableStyleMedium9"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Energy Cost</a:t>
            </a:r>
          </a:p>
        </c:rich>
      </c:tx>
      <c:overlay val="0"/>
    </c:title>
    <c:autoTitleDeleted val="0"/>
    <c:plotArea>
      <c:layout/>
      <c:barChart>
        <c:barDir val="col"/>
        <c:grouping val="stacked"/>
        <c:varyColors val="0"/>
        <c:ser>
          <c:idx val="0"/>
          <c:order val="0"/>
          <c:tx>
            <c:strRef>
              <c:f>Summary!$AV$6</c:f>
              <c:strCache>
                <c:ptCount val="1"/>
                <c:pt idx="0">
                  <c:v>Electricity</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Summary!$AV$7:$AV$18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6B9-45DA-96A6-3876F78466A5}"/>
            </c:ext>
          </c:extLst>
        </c:ser>
        <c:ser>
          <c:idx val="1"/>
          <c:order val="1"/>
          <c:tx>
            <c:strRef>
              <c:f>Summary!$AW$6</c:f>
              <c:strCache>
                <c:ptCount val="1"/>
                <c:pt idx="0">
                  <c:v>Natural Gas</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Summary!$AW$7:$AW$18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6B9-45DA-96A6-3876F78466A5}"/>
            </c:ext>
          </c:extLst>
        </c:ser>
        <c:ser>
          <c:idx val="2"/>
          <c:order val="2"/>
          <c:tx>
            <c:strRef>
              <c:f>Summary!$AX$6</c:f>
              <c:strCache>
                <c:ptCount val="1"/>
                <c:pt idx="0">
                  <c:v>LPG</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Summary!$AX$7:$AX$18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6B9-45DA-96A6-3876F78466A5}"/>
            </c:ext>
          </c:extLst>
        </c:ser>
        <c:ser>
          <c:idx val="3"/>
          <c:order val="3"/>
          <c:tx>
            <c:strRef>
              <c:f>Summary!$AY$6</c:f>
              <c:strCache>
                <c:ptCount val="1"/>
                <c:pt idx="0">
                  <c:v>Kerosene</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Summary!$AY$7:$AY$18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6B9-45DA-96A6-3876F78466A5}"/>
            </c:ext>
          </c:extLst>
        </c:ser>
        <c:ser>
          <c:idx val="4"/>
          <c:order val="4"/>
          <c:tx>
            <c:strRef>
              <c:f>Summary!$AZ$6</c:f>
              <c:strCache>
                <c:ptCount val="1"/>
                <c:pt idx="0">
                  <c:v>Marked Gasoil</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Summary!$AZ$7:$AZ$18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36B9-45DA-96A6-3876F78466A5}"/>
            </c:ext>
          </c:extLst>
        </c:ser>
        <c:ser>
          <c:idx val="5"/>
          <c:order val="5"/>
          <c:tx>
            <c:strRef>
              <c:f>Summary!$BA$6</c:f>
              <c:strCache>
                <c:ptCount val="1"/>
                <c:pt idx="0">
                  <c:v>Fuel Oils</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Summary!$BA$7:$BA$18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36B9-45DA-96A6-3876F78466A5}"/>
            </c:ext>
          </c:extLst>
        </c:ser>
        <c:ser>
          <c:idx val="6"/>
          <c:order val="6"/>
          <c:tx>
            <c:strRef>
              <c:f>Summary!$BB$6</c:f>
              <c:strCache>
                <c:ptCount val="1"/>
                <c:pt idx="0">
                  <c:v>Road Diesel</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Summary!$BB$7:$BB$18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36B9-45DA-96A6-3876F78466A5}"/>
            </c:ext>
          </c:extLst>
        </c:ser>
        <c:ser>
          <c:idx val="7"/>
          <c:order val="7"/>
          <c:tx>
            <c:strRef>
              <c:f>Summary!$BC$6</c:f>
              <c:strCache>
                <c:ptCount val="1"/>
                <c:pt idx="0">
                  <c:v>Petrol</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Summary!$BC$7:$BC$18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36B9-45DA-96A6-3876F78466A5}"/>
            </c:ext>
          </c:extLst>
        </c:ser>
        <c:ser>
          <c:idx val="8"/>
          <c:order val="8"/>
          <c:tx>
            <c:strRef>
              <c:f>Summary!$BD$6</c:f>
              <c:strCache>
                <c:ptCount val="1"/>
                <c:pt idx="0">
                  <c:v>0</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Summary!$BD$7:$BD$18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36B9-45DA-96A6-3876F78466A5}"/>
            </c:ext>
          </c:extLst>
        </c:ser>
        <c:dLbls>
          <c:showLegendKey val="0"/>
          <c:showVal val="0"/>
          <c:showCatName val="0"/>
          <c:showSerName val="0"/>
          <c:showPercent val="0"/>
          <c:showBubbleSize val="0"/>
        </c:dLbls>
        <c:gapWidth val="150"/>
        <c:overlap val="100"/>
        <c:axId val="133872256"/>
        <c:axId val="133882240"/>
      </c:barChart>
      <c:catAx>
        <c:axId val="133872256"/>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3882240"/>
        <c:crosses val="autoZero"/>
        <c:auto val="1"/>
        <c:lblAlgn val="ctr"/>
        <c:lblOffset val="100"/>
        <c:noMultiLvlLbl val="0"/>
      </c:catAx>
      <c:valAx>
        <c:axId val="133882240"/>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a:t>
                </a: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3872256"/>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Consumption - Actual v/s Target</a:t>
            </a:r>
          </a:p>
        </c:rich>
      </c:tx>
      <c:overlay val="0"/>
    </c:title>
    <c:autoTitleDeleted val="0"/>
    <c:plotArea>
      <c:layout/>
      <c:scatterChart>
        <c:scatterStyle val="lineMarker"/>
        <c:varyColors val="0"/>
        <c:ser>
          <c:idx val="0"/>
          <c:order val="0"/>
          <c:tx>
            <c:strRef>
              <c:f>Electricity!$CS$8</c:f>
              <c:strCache>
                <c:ptCount val="1"/>
                <c:pt idx="0">
                  <c:v>Actual (Cumulative)</c:v>
                </c:pt>
              </c:strCache>
            </c:strRef>
          </c:tx>
          <c:marker>
            <c:symbol val="none"/>
          </c:marker>
          <c:xVal>
            <c:numRef>
              <c:f>Electricity!$CV$9:$DT$9</c:f>
              <c:numCache>
                <c:formatCode>General</c:formatCode>
                <c:ptCount val="25"/>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Electricity!$CV$10:$DT$10</c:f>
              <c:numCache>
                <c:formatCode>#,##0</c:formatCode>
                <c:ptCount val="25"/>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0"/>
          <c:extLst>
            <c:ext xmlns:c16="http://schemas.microsoft.com/office/drawing/2014/chart" uri="{C3380CC4-5D6E-409C-BE32-E72D297353CC}">
              <c16:uniqueId val="{00000000-01E4-4908-AFF9-35205226FA9B}"/>
            </c:ext>
          </c:extLst>
        </c:ser>
        <c:ser>
          <c:idx val="1"/>
          <c:order val="1"/>
          <c:tx>
            <c:strRef>
              <c:f>Electricity!$CT$8</c:f>
              <c:strCache>
                <c:ptCount val="1"/>
                <c:pt idx="0">
                  <c:v>Target (Cumulative)</c:v>
                </c:pt>
              </c:strCache>
            </c:strRef>
          </c:tx>
          <c:spPr>
            <a:ln w="19050">
              <a:prstDash val="sysDash"/>
            </a:ln>
          </c:spPr>
          <c:marker>
            <c:symbol val="none"/>
          </c:marker>
          <c:xVal>
            <c:numRef>
              <c:f>Electricity!$CV$9:$DT$9</c:f>
              <c:numCache>
                <c:formatCode>General</c:formatCode>
                <c:ptCount val="25"/>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Electricity!$CV$11:$DT$11</c:f>
              <c:numCache>
                <c:formatCode>#,##0</c:formatCode>
                <c:ptCount val="25"/>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0"/>
          <c:extLst>
            <c:ext xmlns:c16="http://schemas.microsoft.com/office/drawing/2014/chart" uri="{C3380CC4-5D6E-409C-BE32-E72D297353CC}">
              <c16:uniqueId val="{00000001-01E4-4908-AFF9-35205226FA9B}"/>
            </c:ext>
          </c:extLst>
        </c:ser>
        <c:dLbls>
          <c:showLegendKey val="0"/>
          <c:showVal val="0"/>
          <c:showCatName val="0"/>
          <c:showSerName val="0"/>
          <c:showPercent val="0"/>
          <c:showBubbleSize val="0"/>
        </c:dLbls>
        <c:axId val="135956736"/>
        <c:axId val="135962624"/>
      </c:scatterChart>
      <c:valAx>
        <c:axId val="135956736"/>
        <c:scaling>
          <c:orientation val="minMax"/>
          <c:max val="12"/>
          <c:min val="1"/>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5962624"/>
        <c:crosses val="autoZero"/>
        <c:crossBetween val="midCat"/>
      </c:valAx>
      <c:valAx>
        <c:axId val="135962624"/>
        <c:scaling>
          <c:orientation val="minMax"/>
        </c:scaling>
        <c:delete val="0"/>
        <c:axPos val="l"/>
        <c:majorGridlines/>
        <c:title>
          <c:tx>
            <c:rich>
              <a:bodyPr rot="-5400000" vert="horz"/>
              <a:lstStyle/>
              <a:p>
                <a:pPr>
                  <a:defRPr>
                    <a:solidFill>
                      <a:schemeClr val="tx2"/>
                    </a:solidFill>
                  </a:defRPr>
                </a:pPr>
                <a:r>
                  <a:rPr lang="en-IE">
                    <a:solidFill>
                      <a:schemeClr val="tx2"/>
                    </a:solidFill>
                  </a:rPr>
                  <a:t>Cumulative Consumption (kWh)</a:t>
                </a:r>
              </a:p>
            </c:rich>
          </c:tx>
          <c:overlay val="0"/>
        </c:title>
        <c:numFmt formatCode="#,##0" sourceLinked="0"/>
        <c:majorTickMark val="out"/>
        <c:minorTickMark val="none"/>
        <c:tickLblPos val="nextTo"/>
        <c:txPr>
          <a:bodyPr/>
          <a:lstStyle/>
          <a:p>
            <a:pPr>
              <a:defRPr sz="900">
                <a:solidFill>
                  <a:schemeClr val="tx2"/>
                </a:solidFill>
              </a:defRPr>
            </a:pPr>
            <a:endParaRPr lang="en-US"/>
          </a:p>
        </c:txPr>
        <c:crossAx val="135956736"/>
        <c:crosses val="autoZero"/>
        <c:crossBetween val="midCat"/>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Electricity Consumption</a:t>
            </a:r>
          </a:p>
        </c:rich>
      </c:tx>
      <c:overlay val="0"/>
    </c:title>
    <c:autoTitleDeleted val="0"/>
    <c:plotArea>
      <c:layout/>
      <c:barChart>
        <c:barDir val="col"/>
        <c:grouping val="clustered"/>
        <c:varyColors val="0"/>
        <c:ser>
          <c:idx val="0"/>
          <c:order val="0"/>
          <c:tx>
            <c:v>Total Consumption</c:v>
          </c:tx>
          <c:invertIfNegative val="0"/>
          <c:cat>
            <c:numRef>
              <c:f>Electricity!$C$22:$C$22</c:f>
              <c:numCache>
                <c:formatCode>General</c:formatCode>
                <c:ptCount val="1"/>
                <c:pt idx="0">
                  <c:v>0</c:v>
                </c:pt>
              </c:numCache>
            </c:numRef>
          </c:cat>
          <c:val>
            <c:numRef>
              <c:f>Electricity!$D$22:$D$22</c:f>
              <c:numCache>
                <c:formatCode>_-* #,##0_-;\-* #,##0_-;_-* "-"??_-;_-@_-</c:formatCode>
                <c:ptCount val="1"/>
                <c:pt idx="0">
                  <c:v>0</c:v>
                </c:pt>
              </c:numCache>
            </c:numRef>
          </c:val>
          <c:extLst>
            <c:ext xmlns:c16="http://schemas.microsoft.com/office/drawing/2014/chart" uri="{C3380CC4-5D6E-409C-BE32-E72D297353CC}">
              <c16:uniqueId val="{00000000-4541-45A9-851D-CD1E473B3209}"/>
            </c:ext>
          </c:extLst>
        </c:ser>
        <c:ser>
          <c:idx val="1"/>
          <c:order val="1"/>
          <c:tx>
            <c:v>Target</c:v>
          </c:tx>
          <c:invertIfNegative val="0"/>
          <c:cat>
            <c:numRef>
              <c:f>Electricity!$C$22:$C$22</c:f>
              <c:numCache>
                <c:formatCode>General</c:formatCode>
                <c:ptCount val="1"/>
                <c:pt idx="0">
                  <c:v>0</c:v>
                </c:pt>
              </c:numCache>
            </c:numRef>
          </c:cat>
          <c:val>
            <c:numRef>
              <c:f>Electricity!$E$22:$E$22</c:f>
              <c:numCache>
                <c:formatCode>_-* #,##0_-;\-* #,##0_-;_-* "-"??_-;_-@_-</c:formatCode>
                <c:ptCount val="1"/>
                <c:pt idx="0">
                  <c:v>0</c:v>
                </c:pt>
              </c:numCache>
            </c:numRef>
          </c:val>
          <c:extLst>
            <c:ext xmlns:c16="http://schemas.microsoft.com/office/drawing/2014/chart" uri="{C3380CC4-5D6E-409C-BE32-E72D297353CC}">
              <c16:uniqueId val="{00000001-4541-45A9-851D-CD1E473B3209}"/>
            </c:ext>
          </c:extLst>
        </c:ser>
        <c:dLbls>
          <c:showLegendKey val="0"/>
          <c:showVal val="0"/>
          <c:showCatName val="0"/>
          <c:showSerName val="0"/>
          <c:showPercent val="0"/>
          <c:showBubbleSize val="0"/>
        </c:dLbls>
        <c:gapWidth val="150"/>
        <c:axId val="136008448"/>
        <c:axId val="136009984"/>
      </c:barChart>
      <c:catAx>
        <c:axId val="136008448"/>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6009984"/>
        <c:crosses val="autoZero"/>
        <c:auto val="1"/>
        <c:lblAlgn val="ctr"/>
        <c:lblOffset val="100"/>
        <c:noMultiLvlLbl val="0"/>
      </c:catAx>
      <c:valAx>
        <c:axId val="136009984"/>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(kWh)</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3600844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Electricity Costs</a:t>
            </a:r>
          </a:p>
        </c:rich>
      </c:tx>
      <c:overlay val="0"/>
    </c:title>
    <c:autoTitleDeleted val="0"/>
    <c:plotArea>
      <c:layout/>
      <c:barChart>
        <c:barDir val="col"/>
        <c:grouping val="clustered"/>
        <c:varyColors val="0"/>
        <c:ser>
          <c:idx val="0"/>
          <c:order val="0"/>
          <c:tx>
            <c:v>Total Cost</c:v>
          </c:tx>
          <c:invertIfNegative val="0"/>
          <c:cat>
            <c:numRef>
              <c:f>Electricity!$C$22:$C$22</c:f>
              <c:numCache>
                <c:formatCode>General</c:formatCode>
                <c:ptCount val="1"/>
                <c:pt idx="0">
                  <c:v>0</c:v>
                </c:pt>
              </c:numCache>
            </c:numRef>
          </c:cat>
          <c:val>
            <c:numRef>
              <c:f>Electricity!$H$22:$H$22</c:f>
              <c:numCache>
                <c:formatCode>"€"#,##0</c:formatCode>
                <c:ptCount val="1"/>
                <c:pt idx="0">
                  <c:v>0</c:v>
                </c:pt>
              </c:numCache>
            </c:numRef>
          </c:val>
          <c:extLst>
            <c:ext xmlns:c16="http://schemas.microsoft.com/office/drawing/2014/chart" uri="{C3380CC4-5D6E-409C-BE32-E72D297353CC}">
              <c16:uniqueId val="{00000000-699C-4DC5-86A9-96878B19E98F}"/>
            </c:ext>
          </c:extLst>
        </c:ser>
        <c:dLbls>
          <c:showLegendKey val="0"/>
          <c:showVal val="0"/>
          <c:showCatName val="0"/>
          <c:showSerName val="0"/>
          <c:showPercent val="0"/>
          <c:showBubbleSize val="0"/>
        </c:dLbls>
        <c:gapWidth val="150"/>
        <c:axId val="136030464"/>
        <c:axId val="136052736"/>
      </c:barChart>
      <c:catAx>
        <c:axId val="136030464"/>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6052736"/>
        <c:crosses val="autoZero"/>
        <c:auto val="1"/>
        <c:lblAlgn val="ctr"/>
        <c:lblOffset val="100"/>
        <c:noMultiLvlLbl val="0"/>
      </c:catAx>
      <c:valAx>
        <c:axId val="136052736"/>
        <c:scaling>
          <c:orientation val="minMax"/>
        </c:scaling>
        <c:delete val="0"/>
        <c:axPos val="l"/>
        <c:majorGridlines/>
        <c:title>
          <c:tx>
            <c:rich>
              <a:bodyPr rot="-5400000" vert="horz"/>
              <a:lstStyle/>
              <a:p>
                <a:pPr>
                  <a:defRPr>
                    <a:solidFill>
                      <a:schemeClr val="tx2"/>
                    </a:solidFill>
                  </a:defRPr>
                </a:pPr>
                <a:r>
                  <a:rPr lang="en-IE">
                    <a:solidFill>
                      <a:schemeClr val="tx2"/>
                    </a:solidFill>
                  </a:rPr>
                  <a:t>Annual</a:t>
                </a:r>
                <a:r>
                  <a:rPr lang="en-IE" baseline="0">
                    <a:solidFill>
                      <a:schemeClr val="tx2"/>
                    </a:solidFill>
                  </a:rPr>
                  <a:t> Cost (€)</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6030464"/>
        <c:crosses val="autoZero"/>
        <c:crossBetween val="between"/>
      </c:valAx>
    </c:plotArea>
    <c:legend>
      <c:legendPos val="b"/>
      <c:overlay val="0"/>
      <c:txPr>
        <a:bodyPr/>
        <a:lstStyle/>
        <a:p>
          <a:pPr>
            <a:defRPr>
              <a:solidFill>
                <a:schemeClr val="tx2"/>
              </a:solidFill>
            </a:defRPr>
          </a:pPr>
          <a:endParaRPr lang="en-US"/>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Natural Gas Consumption</a:t>
            </a:r>
          </a:p>
        </c:rich>
      </c:tx>
      <c:overlay val="0"/>
    </c:title>
    <c:autoTitleDeleted val="0"/>
    <c:plotArea>
      <c:layout/>
      <c:barChart>
        <c:barDir val="col"/>
        <c:grouping val="stacked"/>
        <c:varyColors val="0"/>
        <c:ser>
          <c:idx val="0"/>
          <c:order val="0"/>
          <c:tx>
            <c:strRef>
              <c:f>NG!$BI$8:$BI$9</c:f>
              <c:strCache>
                <c:ptCount val="2"/>
                <c:pt idx="0">
                  <c:v>Consumption</c:v>
                </c:pt>
                <c:pt idx="1">
                  <c:v>[kWh]</c:v>
                </c:pt>
              </c:strCache>
            </c:strRef>
          </c:tx>
          <c:invertIfNegative val="0"/>
          <c:cat>
            <c:strRef>
              <c:f>NG!$BF$10:$BF$21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NG!$BI$10:$BI$21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B3D-4FDB-9265-DF1A4F4B2766}"/>
            </c:ext>
          </c:extLst>
        </c:ser>
        <c:dLbls>
          <c:showLegendKey val="0"/>
          <c:showVal val="0"/>
          <c:showCatName val="0"/>
          <c:showSerName val="0"/>
          <c:showPercent val="0"/>
          <c:showBubbleSize val="0"/>
        </c:dLbls>
        <c:gapWidth val="150"/>
        <c:overlap val="100"/>
        <c:axId val="136197632"/>
        <c:axId val="136199168"/>
      </c:barChart>
      <c:catAx>
        <c:axId val="136197632"/>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6199168"/>
        <c:crosses val="autoZero"/>
        <c:auto val="1"/>
        <c:lblAlgn val="ctr"/>
        <c:lblOffset val="100"/>
        <c:noMultiLvlLbl val="0"/>
      </c:catAx>
      <c:valAx>
        <c:axId val="136199168"/>
        <c:scaling>
          <c:orientation val="minMax"/>
        </c:scaling>
        <c:delete val="0"/>
        <c:axPos val="l"/>
        <c:majorGridlines/>
        <c:title>
          <c:tx>
            <c:rich>
              <a:bodyPr rot="-5400000" vert="horz"/>
              <a:lstStyle/>
              <a:p>
                <a:pPr>
                  <a:defRPr>
                    <a:solidFill>
                      <a:schemeClr val="tx2"/>
                    </a:solidFill>
                  </a:defRPr>
                </a:pPr>
                <a:r>
                  <a:rPr lang="en-IE">
                    <a:solidFill>
                      <a:schemeClr val="tx2"/>
                    </a:solidFill>
                  </a:rPr>
                  <a:t>Monthly Consumption (kWh)</a:t>
                </a:r>
              </a:p>
            </c:rich>
          </c:tx>
          <c:overlay val="0"/>
        </c:title>
        <c:numFmt formatCode="#,##0" sourceLinked="1"/>
        <c:majorTickMark val="out"/>
        <c:minorTickMark val="none"/>
        <c:tickLblPos val="nextTo"/>
        <c:txPr>
          <a:bodyPr/>
          <a:lstStyle/>
          <a:p>
            <a:pPr>
              <a:defRPr sz="900">
                <a:solidFill>
                  <a:schemeClr val="tx2"/>
                </a:solidFill>
              </a:defRPr>
            </a:pPr>
            <a:endParaRPr lang="en-US"/>
          </a:p>
        </c:txPr>
        <c:crossAx val="136197632"/>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Natural Gas Costs</a:t>
            </a:r>
          </a:p>
        </c:rich>
      </c:tx>
      <c:overlay val="0"/>
    </c:title>
    <c:autoTitleDeleted val="0"/>
    <c:plotArea>
      <c:layout/>
      <c:barChart>
        <c:barDir val="col"/>
        <c:grouping val="stacked"/>
        <c:varyColors val="0"/>
        <c:ser>
          <c:idx val="0"/>
          <c:order val="0"/>
          <c:tx>
            <c:v>Natural Gas Units</c:v>
          </c:tx>
          <c:invertIfNegative val="0"/>
          <c:cat>
            <c:strRef>
              <c:f>NG!$BF$10:$BF$21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NG!$BG$10:$BG$21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5CC-4563-BAE7-C5F6D18B14E4}"/>
            </c:ext>
          </c:extLst>
        </c:ser>
        <c:ser>
          <c:idx val="8"/>
          <c:order val="1"/>
          <c:tx>
            <c:strRef>
              <c:f>NG!$BH$8</c:f>
              <c:strCache>
                <c:ptCount val="1"/>
                <c:pt idx="0">
                  <c:v>All Other Charge(s)</c:v>
                </c:pt>
              </c:strCache>
            </c:strRef>
          </c:tx>
          <c:invertIfNegative val="0"/>
          <c:cat>
            <c:strRef>
              <c:f>NG!$BF$10:$BF$21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NG!$BH$10:$BH$21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5CC-4563-BAE7-C5F6D18B14E4}"/>
            </c:ext>
          </c:extLst>
        </c:ser>
        <c:dLbls>
          <c:showLegendKey val="0"/>
          <c:showVal val="0"/>
          <c:showCatName val="0"/>
          <c:showSerName val="0"/>
          <c:showPercent val="0"/>
          <c:showBubbleSize val="0"/>
        </c:dLbls>
        <c:gapWidth val="150"/>
        <c:overlap val="100"/>
        <c:axId val="136257536"/>
        <c:axId val="136259072"/>
      </c:barChart>
      <c:catAx>
        <c:axId val="136257536"/>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6259072"/>
        <c:crosses val="autoZero"/>
        <c:auto val="1"/>
        <c:lblAlgn val="ctr"/>
        <c:lblOffset val="100"/>
        <c:noMultiLvlLbl val="0"/>
      </c:catAx>
      <c:valAx>
        <c:axId val="136259072"/>
        <c:scaling>
          <c:orientation val="minMax"/>
        </c:scaling>
        <c:delete val="0"/>
        <c:axPos val="l"/>
        <c:majorGridlines/>
        <c:title>
          <c:tx>
            <c:rich>
              <a:bodyPr rot="-5400000" vert="horz"/>
              <a:lstStyle/>
              <a:p>
                <a:pPr>
                  <a:defRPr>
                    <a:solidFill>
                      <a:schemeClr val="tx2"/>
                    </a:solidFill>
                  </a:defRPr>
                </a:pPr>
                <a:r>
                  <a:rPr lang="en-IE">
                    <a:solidFill>
                      <a:schemeClr val="tx2"/>
                    </a:solidFill>
                  </a:rPr>
                  <a:t>Monthly </a:t>
                </a:r>
                <a:r>
                  <a:rPr lang="en-IE" baseline="0">
                    <a:solidFill>
                      <a:schemeClr val="tx2"/>
                    </a:solidFill>
                  </a:rPr>
                  <a:t>Costs</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6257536"/>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Consumption - Actual v/s Target</a:t>
            </a:r>
          </a:p>
        </c:rich>
      </c:tx>
      <c:overlay val="0"/>
    </c:title>
    <c:autoTitleDeleted val="0"/>
    <c:plotArea>
      <c:layout/>
      <c:scatterChart>
        <c:scatterStyle val="lineMarker"/>
        <c:varyColors val="0"/>
        <c:ser>
          <c:idx val="0"/>
          <c:order val="0"/>
          <c:tx>
            <c:strRef>
              <c:f>NG!$BK$8</c:f>
              <c:strCache>
                <c:ptCount val="1"/>
                <c:pt idx="0">
                  <c:v>Actual (Cumulative)</c:v>
                </c:pt>
              </c:strCache>
            </c:strRef>
          </c:tx>
          <c:marker>
            <c:symbol val="none"/>
          </c:marker>
          <c:xVal>
            <c:numRef>
              <c:f>NG!$BN$9:$CL$9</c:f>
              <c:numCache>
                <c:formatCode>General</c:formatCode>
                <c:ptCount val="25"/>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NG!$BN$10:$CL$10</c:f>
              <c:numCache>
                <c:formatCode>#,##0</c:formatCode>
                <c:ptCount val="25"/>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0"/>
          <c:extLst>
            <c:ext xmlns:c16="http://schemas.microsoft.com/office/drawing/2014/chart" uri="{C3380CC4-5D6E-409C-BE32-E72D297353CC}">
              <c16:uniqueId val="{00000000-9B66-41DF-AEB7-08C3DF44A848}"/>
            </c:ext>
          </c:extLst>
        </c:ser>
        <c:ser>
          <c:idx val="1"/>
          <c:order val="1"/>
          <c:tx>
            <c:strRef>
              <c:f>NG!$BL$8</c:f>
              <c:strCache>
                <c:ptCount val="1"/>
                <c:pt idx="0">
                  <c:v>Target (Cumulative)</c:v>
                </c:pt>
              </c:strCache>
            </c:strRef>
          </c:tx>
          <c:spPr>
            <a:ln w="19050">
              <a:prstDash val="sysDash"/>
            </a:ln>
          </c:spPr>
          <c:marker>
            <c:symbol val="none"/>
          </c:marker>
          <c:xVal>
            <c:numRef>
              <c:f>NG!$BN$9:$CL$9</c:f>
              <c:numCache>
                <c:formatCode>General</c:formatCode>
                <c:ptCount val="25"/>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NG!$BN$11:$CL$11</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0"/>
          <c:extLst>
            <c:ext xmlns:c16="http://schemas.microsoft.com/office/drawing/2014/chart" uri="{C3380CC4-5D6E-409C-BE32-E72D297353CC}">
              <c16:uniqueId val="{00000001-9B66-41DF-AEB7-08C3DF44A848}"/>
            </c:ext>
          </c:extLst>
        </c:ser>
        <c:dLbls>
          <c:showLegendKey val="0"/>
          <c:showVal val="0"/>
          <c:showCatName val="0"/>
          <c:showSerName val="0"/>
          <c:showPercent val="0"/>
          <c:showBubbleSize val="0"/>
        </c:dLbls>
        <c:axId val="136292608"/>
        <c:axId val="136347648"/>
      </c:scatterChart>
      <c:valAx>
        <c:axId val="136292608"/>
        <c:scaling>
          <c:orientation val="minMax"/>
          <c:max val="12"/>
          <c:min val="1"/>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6347648"/>
        <c:crosses val="autoZero"/>
        <c:crossBetween val="midCat"/>
      </c:valAx>
      <c:valAx>
        <c:axId val="136347648"/>
        <c:scaling>
          <c:orientation val="minMax"/>
        </c:scaling>
        <c:delete val="0"/>
        <c:axPos val="l"/>
        <c:majorGridlines/>
        <c:title>
          <c:tx>
            <c:rich>
              <a:bodyPr rot="-5400000" vert="horz"/>
              <a:lstStyle/>
              <a:p>
                <a:pPr>
                  <a:defRPr>
                    <a:solidFill>
                      <a:schemeClr val="tx2"/>
                    </a:solidFill>
                  </a:defRPr>
                </a:pPr>
                <a:r>
                  <a:rPr lang="en-IE">
                    <a:solidFill>
                      <a:schemeClr val="tx2"/>
                    </a:solidFill>
                  </a:rPr>
                  <a:t>Cumulative Consumption (kWh)</a:t>
                </a:r>
              </a:p>
            </c:rich>
          </c:tx>
          <c:overlay val="0"/>
        </c:title>
        <c:numFmt formatCode="#,##0" sourceLinked="0"/>
        <c:majorTickMark val="out"/>
        <c:minorTickMark val="none"/>
        <c:tickLblPos val="nextTo"/>
        <c:txPr>
          <a:bodyPr/>
          <a:lstStyle/>
          <a:p>
            <a:pPr>
              <a:defRPr sz="900">
                <a:solidFill>
                  <a:schemeClr val="tx2"/>
                </a:solidFill>
              </a:defRPr>
            </a:pPr>
            <a:endParaRPr lang="en-US"/>
          </a:p>
        </c:txPr>
        <c:crossAx val="136292608"/>
        <c:crosses val="autoZero"/>
        <c:crossBetween val="midCat"/>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Natural Gas Consumption</a:t>
            </a:r>
          </a:p>
        </c:rich>
      </c:tx>
      <c:overlay val="0"/>
    </c:title>
    <c:autoTitleDeleted val="0"/>
    <c:plotArea>
      <c:layout/>
      <c:barChart>
        <c:barDir val="col"/>
        <c:grouping val="clustered"/>
        <c:varyColors val="0"/>
        <c:ser>
          <c:idx val="0"/>
          <c:order val="0"/>
          <c:tx>
            <c:v>Total Consumption</c:v>
          </c:tx>
          <c:invertIfNegative val="0"/>
          <c:cat>
            <c:numRef>
              <c:f>NG!$C$22:$C$22</c:f>
              <c:numCache>
                <c:formatCode>General</c:formatCode>
                <c:ptCount val="1"/>
                <c:pt idx="0">
                  <c:v>0</c:v>
                </c:pt>
              </c:numCache>
            </c:numRef>
          </c:cat>
          <c:val>
            <c:numRef>
              <c:f>NG!$D$22:$D$22</c:f>
              <c:numCache>
                <c:formatCode>_-* #,##0_-;\-* #,##0_-;_-* "-"??_-;_-@_-</c:formatCode>
                <c:ptCount val="1"/>
                <c:pt idx="0">
                  <c:v>0</c:v>
                </c:pt>
              </c:numCache>
            </c:numRef>
          </c:val>
          <c:extLst>
            <c:ext xmlns:c16="http://schemas.microsoft.com/office/drawing/2014/chart" uri="{C3380CC4-5D6E-409C-BE32-E72D297353CC}">
              <c16:uniqueId val="{00000000-BC9D-4A6B-9226-85C7CA65C758}"/>
            </c:ext>
          </c:extLst>
        </c:ser>
        <c:ser>
          <c:idx val="1"/>
          <c:order val="1"/>
          <c:tx>
            <c:v>Target</c:v>
          </c:tx>
          <c:invertIfNegative val="0"/>
          <c:cat>
            <c:numRef>
              <c:f>NG!$C$22:$C$22</c:f>
              <c:numCache>
                <c:formatCode>General</c:formatCode>
                <c:ptCount val="1"/>
                <c:pt idx="0">
                  <c:v>0</c:v>
                </c:pt>
              </c:numCache>
            </c:numRef>
          </c:cat>
          <c:val>
            <c:numRef>
              <c:f>NG!$E$22:$E$22</c:f>
              <c:numCache>
                <c:formatCode>_-* #,##0_-;\-* #,##0_-;_-* "-"??_-;_-@_-</c:formatCode>
                <c:ptCount val="1"/>
                <c:pt idx="0">
                  <c:v>0</c:v>
                </c:pt>
              </c:numCache>
            </c:numRef>
          </c:val>
          <c:extLst>
            <c:ext xmlns:c16="http://schemas.microsoft.com/office/drawing/2014/chart" uri="{C3380CC4-5D6E-409C-BE32-E72D297353CC}">
              <c16:uniqueId val="{00000001-BC9D-4A6B-9226-85C7CA65C758}"/>
            </c:ext>
          </c:extLst>
        </c:ser>
        <c:dLbls>
          <c:showLegendKey val="0"/>
          <c:showVal val="0"/>
          <c:showCatName val="0"/>
          <c:showSerName val="0"/>
          <c:showPercent val="0"/>
          <c:showBubbleSize val="0"/>
        </c:dLbls>
        <c:gapWidth val="150"/>
        <c:axId val="136372992"/>
        <c:axId val="136374528"/>
      </c:barChart>
      <c:catAx>
        <c:axId val="136372992"/>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6374528"/>
        <c:crosses val="autoZero"/>
        <c:auto val="1"/>
        <c:lblAlgn val="ctr"/>
        <c:lblOffset val="100"/>
        <c:noMultiLvlLbl val="0"/>
      </c:catAx>
      <c:valAx>
        <c:axId val="136374528"/>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(kWh)</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36372992"/>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Natural Gas Costs</a:t>
            </a:r>
          </a:p>
        </c:rich>
      </c:tx>
      <c:overlay val="0"/>
    </c:title>
    <c:autoTitleDeleted val="0"/>
    <c:plotArea>
      <c:layout/>
      <c:barChart>
        <c:barDir val="col"/>
        <c:grouping val="clustered"/>
        <c:varyColors val="0"/>
        <c:ser>
          <c:idx val="0"/>
          <c:order val="0"/>
          <c:tx>
            <c:v>Total Cost</c:v>
          </c:tx>
          <c:invertIfNegative val="0"/>
          <c:cat>
            <c:numRef>
              <c:f>NG!$C$22:$C$22</c:f>
              <c:numCache>
                <c:formatCode>General</c:formatCode>
                <c:ptCount val="1"/>
                <c:pt idx="0">
                  <c:v>0</c:v>
                </c:pt>
              </c:numCache>
            </c:numRef>
          </c:cat>
          <c:val>
            <c:numRef>
              <c:f>NG!$H$22:$H$22</c:f>
              <c:numCache>
                <c:formatCode>"€"#,##0</c:formatCode>
                <c:ptCount val="1"/>
                <c:pt idx="0">
                  <c:v>0</c:v>
                </c:pt>
              </c:numCache>
            </c:numRef>
          </c:val>
          <c:extLst>
            <c:ext xmlns:c16="http://schemas.microsoft.com/office/drawing/2014/chart" uri="{C3380CC4-5D6E-409C-BE32-E72D297353CC}">
              <c16:uniqueId val="{00000000-B55B-4974-8ABF-70428819BE36}"/>
            </c:ext>
          </c:extLst>
        </c:ser>
        <c:dLbls>
          <c:showLegendKey val="0"/>
          <c:showVal val="0"/>
          <c:showCatName val="0"/>
          <c:showSerName val="0"/>
          <c:showPercent val="0"/>
          <c:showBubbleSize val="0"/>
        </c:dLbls>
        <c:gapWidth val="150"/>
        <c:axId val="136428544"/>
        <c:axId val="136474624"/>
      </c:barChart>
      <c:catAx>
        <c:axId val="136428544"/>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6474624"/>
        <c:crosses val="autoZero"/>
        <c:auto val="1"/>
        <c:lblAlgn val="ctr"/>
        <c:lblOffset val="100"/>
        <c:noMultiLvlLbl val="0"/>
      </c:catAx>
      <c:valAx>
        <c:axId val="136474624"/>
        <c:scaling>
          <c:orientation val="minMax"/>
        </c:scaling>
        <c:delete val="0"/>
        <c:axPos val="l"/>
        <c:majorGridlines/>
        <c:title>
          <c:tx>
            <c:rich>
              <a:bodyPr rot="-5400000" vert="horz"/>
              <a:lstStyle/>
              <a:p>
                <a:pPr>
                  <a:defRPr>
                    <a:solidFill>
                      <a:schemeClr val="tx2"/>
                    </a:solidFill>
                  </a:defRPr>
                </a:pPr>
                <a:r>
                  <a:rPr lang="en-IE">
                    <a:solidFill>
                      <a:schemeClr val="tx2"/>
                    </a:solidFill>
                  </a:rPr>
                  <a:t>Annual</a:t>
                </a:r>
                <a:r>
                  <a:rPr lang="en-IE" baseline="0">
                    <a:solidFill>
                      <a:schemeClr val="tx2"/>
                    </a:solidFill>
                  </a:rPr>
                  <a:t> Cost (€)</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6428544"/>
        <c:crosses val="autoZero"/>
        <c:crossBetween val="between"/>
      </c:valAx>
    </c:plotArea>
    <c:legend>
      <c:legendPos val="b"/>
      <c:overlay val="0"/>
      <c:txPr>
        <a:bodyPr/>
        <a:lstStyle/>
        <a:p>
          <a:pPr>
            <a:defRPr>
              <a:solidFill>
                <a:schemeClr val="tx2"/>
              </a:solidFill>
            </a:defRPr>
          </a:pPr>
          <a:endParaRPr lang="en-US"/>
        </a:p>
      </c:tx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LPG Deliveries (~Consumption)</a:t>
            </a:r>
          </a:p>
        </c:rich>
      </c:tx>
      <c:overlay val="0"/>
    </c:title>
    <c:autoTitleDeleted val="0"/>
    <c:plotArea>
      <c:layout/>
      <c:barChart>
        <c:barDir val="col"/>
        <c:grouping val="stacked"/>
        <c:varyColors val="0"/>
        <c:ser>
          <c:idx val="0"/>
          <c:order val="0"/>
          <c:tx>
            <c:strRef>
              <c:f>LPG!$CP$8</c:f>
              <c:strCache>
                <c:ptCount val="1"/>
                <c:pt idx="0">
                  <c:v>Purchase #1</c:v>
                </c:pt>
              </c:strCache>
            </c:strRef>
          </c:tx>
          <c:invertIfNegative val="0"/>
          <c:cat>
            <c:strRef>
              <c:f>LPG!$CO$10:$CO$21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LPG!$CP$10:$CP$21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F3D-4B6B-95BF-D31736DE3A06}"/>
            </c:ext>
          </c:extLst>
        </c:ser>
        <c:ser>
          <c:idx val="1"/>
          <c:order val="1"/>
          <c:tx>
            <c:strRef>
              <c:f>LPG!$CQ$8</c:f>
              <c:strCache>
                <c:ptCount val="1"/>
                <c:pt idx="0">
                  <c:v>Purchase #2</c:v>
                </c:pt>
              </c:strCache>
            </c:strRef>
          </c:tx>
          <c:invertIfNegative val="0"/>
          <c:val>
            <c:numRef>
              <c:f>LPG!$CQ$10:$CQ$21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F3D-4B6B-95BF-D31736DE3A06}"/>
            </c:ext>
          </c:extLst>
        </c:ser>
        <c:ser>
          <c:idx val="2"/>
          <c:order val="2"/>
          <c:tx>
            <c:strRef>
              <c:f>LPG!$CR$8</c:f>
              <c:strCache>
                <c:ptCount val="1"/>
                <c:pt idx="0">
                  <c:v>Purchase #3</c:v>
                </c:pt>
              </c:strCache>
            </c:strRef>
          </c:tx>
          <c:invertIfNegative val="0"/>
          <c:val>
            <c:numRef>
              <c:f>LPG!$CR$10:$CR$21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F3D-4B6B-95BF-D31736DE3A06}"/>
            </c:ext>
          </c:extLst>
        </c:ser>
        <c:ser>
          <c:idx val="3"/>
          <c:order val="3"/>
          <c:tx>
            <c:strRef>
              <c:f>LPG!$CS$8</c:f>
              <c:strCache>
                <c:ptCount val="1"/>
                <c:pt idx="0">
                  <c:v>Purchase #4</c:v>
                </c:pt>
              </c:strCache>
            </c:strRef>
          </c:tx>
          <c:invertIfNegative val="0"/>
          <c:val>
            <c:numRef>
              <c:f>LPG!$CS$10:$CS$21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F3D-4B6B-95BF-D31736DE3A06}"/>
            </c:ext>
          </c:extLst>
        </c:ser>
        <c:ser>
          <c:idx val="4"/>
          <c:order val="4"/>
          <c:tx>
            <c:strRef>
              <c:f>LPG!$CT$8</c:f>
              <c:strCache>
                <c:ptCount val="1"/>
                <c:pt idx="0">
                  <c:v>Purchase #5</c:v>
                </c:pt>
              </c:strCache>
            </c:strRef>
          </c:tx>
          <c:invertIfNegative val="0"/>
          <c:val>
            <c:numRef>
              <c:f>LPG!$CT$10:$CT$21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F3D-4B6B-95BF-D31736DE3A06}"/>
            </c:ext>
          </c:extLst>
        </c:ser>
        <c:ser>
          <c:idx val="5"/>
          <c:order val="5"/>
          <c:tx>
            <c:strRef>
              <c:f>LPG!$CU$8</c:f>
              <c:strCache>
                <c:ptCount val="1"/>
                <c:pt idx="0">
                  <c:v>Purchase #6</c:v>
                </c:pt>
              </c:strCache>
            </c:strRef>
          </c:tx>
          <c:invertIfNegative val="0"/>
          <c:val>
            <c:numRef>
              <c:f>LPG!$CU$10:$CU$21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BF3D-4B6B-95BF-D31736DE3A06}"/>
            </c:ext>
          </c:extLst>
        </c:ser>
        <c:ser>
          <c:idx val="6"/>
          <c:order val="6"/>
          <c:tx>
            <c:strRef>
              <c:f>LPG!$CV$8</c:f>
              <c:strCache>
                <c:ptCount val="1"/>
                <c:pt idx="0">
                  <c:v>Purchase #7</c:v>
                </c:pt>
              </c:strCache>
            </c:strRef>
          </c:tx>
          <c:invertIfNegative val="0"/>
          <c:val>
            <c:numRef>
              <c:f>LPG!$CV$10:$CV$21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BF3D-4B6B-95BF-D31736DE3A06}"/>
            </c:ext>
          </c:extLst>
        </c:ser>
        <c:ser>
          <c:idx val="7"/>
          <c:order val="7"/>
          <c:tx>
            <c:strRef>
              <c:f>LPG!$CW$8</c:f>
              <c:strCache>
                <c:ptCount val="1"/>
                <c:pt idx="0">
                  <c:v>Purchase #8</c:v>
                </c:pt>
              </c:strCache>
            </c:strRef>
          </c:tx>
          <c:invertIfNegative val="0"/>
          <c:val>
            <c:numRef>
              <c:f>LPG!$CW$10:$CW$21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BF3D-4B6B-95BF-D31736DE3A06}"/>
            </c:ext>
          </c:extLst>
        </c:ser>
        <c:ser>
          <c:idx val="8"/>
          <c:order val="8"/>
          <c:tx>
            <c:strRef>
              <c:f>LPG!$CX$8</c:f>
              <c:strCache>
                <c:ptCount val="1"/>
                <c:pt idx="0">
                  <c:v>Purchase #9</c:v>
                </c:pt>
              </c:strCache>
            </c:strRef>
          </c:tx>
          <c:invertIfNegative val="0"/>
          <c:val>
            <c:numRef>
              <c:f>LPG!$CX$10:$CX$21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BF3D-4B6B-95BF-D31736DE3A06}"/>
            </c:ext>
          </c:extLst>
        </c:ser>
        <c:ser>
          <c:idx val="9"/>
          <c:order val="9"/>
          <c:tx>
            <c:strRef>
              <c:f>LPG!$CY$8</c:f>
              <c:strCache>
                <c:ptCount val="1"/>
                <c:pt idx="0">
                  <c:v>Purchase #10</c:v>
                </c:pt>
              </c:strCache>
            </c:strRef>
          </c:tx>
          <c:invertIfNegative val="0"/>
          <c:val>
            <c:numRef>
              <c:f>LPG!$CY$10:$CY$21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BF3D-4B6B-95BF-D31736DE3A06}"/>
            </c:ext>
          </c:extLst>
        </c:ser>
        <c:dLbls>
          <c:showLegendKey val="0"/>
          <c:showVal val="0"/>
          <c:showCatName val="0"/>
          <c:showSerName val="0"/>
          <c:showPercent val="0"/>
          <c:showBubbleSize val="0"/>
        </c:dLbls>
        <c:gapWidth val="150"/>
        <c:overlap val="100"/>
        <c:axId val="136958336"/>
        <c:axId val="136959872"/>
      </c:barChart>
      <c:catAx>
        <c:axId val="136958336"/>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6959872"/>
        <c:crosses val="autoZero"/>
        <c:auto val="1"/>
        <c:lblAlgn val="ctr"/>
        <c:lblOffset val="100"/>
        <c:noMultiLvlLbl val="0"/>
      </c:catAx>
      <c:valAx>
        <c:axId val="136959872"/>
        <c:scaling>
          <c:orientation val="minMax"/>
        </c:scaling>
        <c:delete val="0"/>
        <c:axPos val="l"/>
        <c:majorGridlines/>
        <c:title>
          <c:tx>
            <c:rich>
              <a:bodyPr rot="-5400000" vert="horz"/>
              <a:lstStyle/>
              <a:p>
                <a:pPr>
                  <a:defRPr>
                    <a:solidFill>
                      <a:schemeClr val="tx2"/>
                    </a:solidFill>
                  </a:defRPr>
                </a:pPr>
                <a:r>
                  <a:rPr lang="en-IE">
                    <a:solidFill>
                      <a:schemeClr val="tx2"/>
                    </a:solidFill>
                  </a:rPr>
                  <a:t>Monthly Deliveries (Litres)</a:t>
                </a:r>
              </a:p>
            </c:rich>
          </c:tx>
          <c:overlay val="0"/>
        </c:title>
        <c:numFmt formatCode="#,##0" sourceLinked="0"/>
        <c:majorTickMark val="out"/>
        <c:minorTickMark val="none"/>
        <c:tickLblPos val="nextTo"/>
        <c:txPr>
          <a:bodyPr/>
          <a:lstStyle/>
          <a:p>
            <a:pPr>
              <a:defRPr sz="900">
                <a:solidFill>
                  <a:schemeClr val="tx2"/>
                </a:solidFill>
              </a:defRPr>
            </a:pPr>
            <a:endParaRPr lang="en-US"/>
          </a:p>
        </c:txPr>
        <c:crossAx val="136958336"/>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LPG Costs</a:t>
            </a:r>
          </a:p>
        </c:rich>
      </c:tx>
      <c:overlay val="0"/>
    </c:title>
    <c:autoTitleDeleted val="0"/>
    <c:plotArea>
      <c:layout/>
      <c:barChart>
        <c:barDir val="col"/>
        <c:grouping val="stacked"/>
        <c:varyColors val="0"/>
        <c:ser>
          <c:idx val="0"/>
          <c:order val="0"/>
          <c:invertIfNegative val="0"/>
          <c:cat>
            <c:strRef>
              <c:f>LPG!$CO$10:$CO$21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LPG!$CZ$10:$CZ$21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BD2-4151-A241-06F87A3FF5DD}"/>
            </c:ext>
          </c:extLst>
        </c:ser>
        <c:dLbls>
          <c:showLegendKey val="0"/>
          <c:showVal val="0"/>
          <c:showCatName val="0"/>
          <c:showSerName val="0"/>
          <c:showPercent val="0"/>
          <c:showBubbleSize val="0"/>
        </c:dLbls>
        <c:gapWidth val="150"/>
        <c:overlap val="100"/>
        <c:axId val="137054080"/>
        <c:axId val="137055616"/>
      </c:barChart>
      <c:catAx>
        <c:axId val="137054080"/>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7055616"/>
        <c:crosses val="autoZero"/>
        <c:auto val="1"/>
        <c:lblAlgn val="ctr"/>
        <c:lblOffset val="100"/>
        <c:noMultiLvlLbl val="0"/>
      </c:catAx>
      <c:valAx>
        <c:axId val="137055616"/>
        <c:scaling>
          <c:orientation val="minMax"/>
        </c:scaling>
        <c:delete val="0"/>
        <c:axPos val="l"/>
        <c:majorGridlines/>
        <c:title>
          <c:tx>
            <c:rich>
              <a:bodyPr rot="-5400000" vert="horz"/>
              <a:lstStyle/>
              <a:p>
                <a:pPr>
                  <a:defRPr>
                    <a:solidFill>
                      <a:schemeClr val="tx2"/>
                    </a:solidFill>
                  </a:defRPr>
                </a:pPr>
                <a:r>
                  <a:rPr lang="en-IE">
                    <a:solidFill>
                      <a:schemeClr val="tx2"/>
                    </a:solidFill>
                  </a:rPr>
                  <a:t>Monthly</a:t>
                </a:r>
                <a:r>
                  <a:rPr lang="en-IE" baseline="0">
                    <a:solidFill>
                      <a:schemeClr val="tx2"/>
                    </a:solidFill>
                  </a:rPr>
                  <a:t> Costs</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7054080"/>
        <c:crosses val="autoZero"/>
        <c:crossBetween val="between"/>
      </c:valAx>
    </c:plotArea>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GHG</a:t>
            </a:r>
            <a:r>
              <a:rPr lang="en-IE" sz="1200" baseline="0">
                <a:solidFill>
                  <a:schemeClr val="tx2"/>
                </a:solidFill>
              </a:rPr>
              <a:t> Emissions</a:t>
            </a:r>
            <a:endParaRPr lang="en-IE" sz="1200">
              <a:solidFill>
                <a:schemeClr val="tx2"/>
              </a:solidFill>
            </a:endParaRPr>
          </a:p>
        </c:rich>
      </c:tx>
      <c:overlay val="0"/>
    </c:title>
    <c:autoTitleDeleted val="0"/>
    <c:plotArea>
      <c:layout/>
      <c:barChart>
        <c:barDir val="col"/>
        <c:grouping val="stacked"/>
        <c:varyColors val="0"/>
        <c:ser>
          <c:idx val="0"/>
          <c:order val="0"/>
          <c:tx>
            <c:strRef>
              <c:f>Summary!$BF$6</c:f>
              <c:strCache>
                <c:ptCount val="1"/>
                <c:pt idx="0">
                  <c:v>Electricity</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Summary!$BF$7:$BF$18</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0-559A-4F18-BDED-DFFD257016A9}"/>
            </c:ext>
          </c:extLst>
        </c:ser>
        <c:ser>
          <c:idx val="1"/>
          <c:order val="1"/>
          <c:tx>
            <c:strRef>
              <c:f>Summary!$BG$6</c:f>
              <c:strCache>
                <c:ptCount val="1"/>
                <c:pt idx="0">
                  <c:v>Natural Gas</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Summary!$BG$7:$BG$18</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1-559A-4F18-BDED-DFFD257016A9}"/>
            </c:ext>
          </c:extLst>
        </c:ser>
        <c:ser>
          <c:idx val="2"/>
          <c:order val="2"/>
          <c:tx>
            <c:strRef>
              <c:f>Summary!$BH$6</c:f>
              <c:strCache>
                <c:ptCount val="1"/>
                <c:pt idx="0">
                  <c:v>LPG</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Summary!$BH$7:$BH$18</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2-559A-4F18-BDED-DFFD257016A9}"/>
            </c:ext>
          </c:extLst>
        </c:ser>
        <c:ser>
          <c:idx val="3"/>
          <c:order val="3"/>
          <c:tx>
            <c:strRef>
              <c:f>Summary!$BI$6</c:f>
              <c:strCache>
                <c:ptCount val="1"/>
                <c:pt idx="0">
                  <c:v>Kerosene</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Summary!$BI$7:$BI$18</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3-559A-4F18-BDED-DFFD257016A9}"/>
            </c:ext>
          </c:extLst>
        </c:ser>
        <c:ser>
          <c:idx val="4"/>
          <c:order val="4"/>
          <c:tx>
            <c:strRef>
              <c:f>Summary!$BJ$6</c:f>
              <c:strCache>
                <c:ptCount val="1"/>
                <c:pt idx="0">
                  <c:v>Marked Gasoil</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Summary!$BJ$7:$BJ$18</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4-559A-4F18-BDED-DFFD257016A9}"/>
            </c:ext>
          </c:extLst>
        </c:ser>
        <c:ser>
          <c:idx val="5"/>
          <c:order val="5"/>
          <c:tx>
            <c:strRef>
              <c:f>Summary!$BK$6</c:f>
              <c:strCache>
                <c:ptCount val="1"/>
                <c:pt idx="0">
                  <c:v>Fuel Oils</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Summary!$BK$7:$BK$18</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5-559A-4F18-BDED-DFFD257016A9}"/>
            </c:ext>
          </c:extLst>
        </c:ser>
        <c:ser>
          <c:idx val="6"/>
          <c:order val="6"/>
          <c:tx>
            <c:strRef>
              <c:f>Summary!$BL$6</c:f>
              <c:strCache>
                <c:ptCount val="1"/>
                <c:pt idx="0">
                  <c:v>Road Diesel</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Summary!$BL$7:$BL$18</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6-559A-4F18-BDED-DFFD257016A9}"/>
            </c:ext>
          </c:extLst>
        </c:ser>
        <c:ser>
          <c:idx val="7"/>
          <c:order val="7"/>
          <c:tx>
            <c:strRef>
              <c:f>Summary!$BM$6</c:f>
              <c:strCache>
                <c:ptCount val="1"/>
                <c:pt idx="0">
                  <c:v>Petrol</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Summary!$BM$7:$BM$18</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7-559A-4F18-BDED-DFFD257016A9}"/>
            </c:ext>
          </c:extLst>
        </c:ser>
        <c:ser>
          <c:idx val="8"/>
          <c:order val="8"/>
          <c:tx>
            <c:strRef>
              <c:f>Summary!$BN$6</c:f>
              <c:strCache>
                <c:ptCount val="1"/>
                <c:pt idx="0">
                  <c:v>0</c:v>
                </c:pt>
              </c:strCache>
            </c:strRef>
          </c:tx>
          <c:invertIfNegative val="0"/>
          <c:cat>
            <c:strRef>
              <c:f>Summary!$AU$7:$AU$18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Summary!$BN$7:$BN$18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559A-4F18-BDED-DFFD257016A9}"/>
            </c:ext>
          </c:extLst>
        </c:ser>
        <c:dLbls>
          <c:showLegendKey val="0"/>
          <c:showVal val="0"/>
          <c:showCatName val="0"/>
          <c:showSerName val="0"/>
          <c:showPercent val="0"/>
          <c:showBubbleSize val="0"/>
        </c:dLbls>
        <c:gapWidth val="150"/>
        <c:overlap val="100"/>
        <c:axId val="134785664"/>
        <c:axId val="134857088"/>
      </c:barChart>
      <c:catAx>
        <c:axId val="134785664"/>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4857088"/>
        <c:crosses val="autoZero"/>
        <c:auto val="1"/>
        <c:lblAlgn val="ctr"/>
        <c:lblOffset val="100"/>
        <c:noMultiLvlLbl val="0"/>
      </c:catAx>
      <c:valAx>
        <c:axId val="134857088"/>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GHG Emissions (tCO2)</a:t>
                </a:r>
              </a:p>
            </c:rich>
          </c:tx>
          <c:overlay val="0"/>
        </c:title>
        <c:numFmt formatCode="0" sourceLinked="1"/>
        <c:majorTickMark val="out"/>
        <c:minorTickMark val="none"/>
        <c:tickLblPos val="nextTo"/>
        <c:txPr>
          <a:bodyPr/>
          <a:lstStyle/>
          <a:p>
            <a:pPr>
              <a:defRPr sz="900">
                <a:solidFill>
                  <a:schemeClr val="tx2"/>
                </a:solidFill>
              </a:defRPr>
            </a:pPr>
            <a:endParaRPr lang="en-US"/>
          </a:p>
        </c:txPr>
        <c:crossAx val="134785664"/>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LPG Consumption</a:t>
            </a:r>
          </a:p>
        </c:rich>
      </c:tx>
      <c:overlay val="0"/>
    </c:title>
    <c:autoTitleDeleted val="0"/>
    <c:plotArea>
      <c:layout/>
      <c:barChart>
        <c:barDir val="col"/>
        <c:grouping val="clustered"/>
        <c:varyColors val="0"/>
        <c:ser>
          <c:idx val="0"/>
          <c:order val="0"/>
          <c:tx>
            <c:v>Total Consumption</c:v>
          </c:tx>
          <c:invertIfNegative val="0"/>
          <c:cat>
            <c:numRef>
              <c:f>LPG!$C$22:$C$22</c:f>
              <c:numCache>
                <c:formatCode>General</c:formatCode>
                <c:ptCount val="1"/>
                <c:pt idx="0">
                  <c:v>0</c:v>
                </c:pt>
              </c:numCache>
            </c:numRef>
          </c:cat>
          <c:val>
            <c:numRef>
              <c:f>LPG!$D$22:$D$22</c:f>
              <c:numCache>
                <c:formatCode>_-* #,##0_-;\-* #,##0_-;_-* "-"??_-;_-@_-</c:formatCode>
                <c:ptCount val="1"/>
                <c:pt idx="0">
                  <c:v>0</c:v>
                </c:pt>
              </c:numCache>
            </c:numRef>
          </c:val>
          <c:extLst>
            <c:ext xmlns:c16="http://schemas.microsoft.com/office/drawing/2014/chart" uri="{C3380CC4-5D6E-409C-BE32-E72D297353CC}">
              <c16:uniqueId val="{00000000-D118-464E-AF98-FF084EB30A58}"/>
            </c:ext>
          </c:extLst>
        </c:ser>
        <c:dLbls>
          <c:showLegendKey val="0"/>
          <c:showVal val="0"/>
          <c:showCatName val="0"/>
          <c:showSerName val="0"/>
          <c:showPercent val="0"/>
          <c:showBubbleSize val="0"/>
        </c:dLbls>
        <c:gapWidth val="150"/>
        <c:axId val="137067520"/>
        <c:axId val="137077504"/>
      </c:barChart>
      <c:catAx>
        <c:axId val="137067520"/>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7077504"/>
        <c:crosses val="autoZero"/>
        <c:auto val="1"/>
        <c:lblAlgn val="ctr"/>
        <c:lblOffset val="100"/>
        <c:noMultiLvlLbl val="0"/>
      </c:catAx>
      <c:valAx>
        <c:axId val="137077504"/>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(Litres)</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37067520"/>
        <c:crosses val="autoZero"/>
        <c:crossBetween val="between"/>
      </c:valAx>
    </c:plotArea>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LPG Costs</a:t>
            </a:r>
          </a:p>
        </c:rich>
      </c:tx>
      <c:overlay val="0"/>
    </c:title>
    <c:autoTitleDeleted val="0"/>
    <c:plotArea>
      <c:layout/>
      <c:barChart>
        <c:barDir val="col"/>
        <c:grouping val="clustered"/>
        <c:varyColors val="0"/>
        <c:ser>
          <c:idx val="0"/>
          <c:order val="0"/>
          <c:tx>
            <c:v>Total Cost</c:v>
          </c:tx>
          <c:invertIfNegative val="0"/>
          <c:cat>
            <c:numRef>
              <c:f>LPG!$C$22:$C$22</c:f>
              <c:numCache>
                <c:formatCode>General</c:formatCode>
                <c:ptCount val="1"/>
                <c:pt idx="0">
                  <c:v>0</c:v>
                </c:pt>
              </c:numCache>
            </c:numRef>
          </c:cat>
          <c:val>
            <c:numRef>
              <c:f>LPG!$F$22:$F$22</c:f>
              <c:numCache>
                <c:formatCode>"€"#,##0</c:formatCode>
                <c:ptCount val="1"/>
                <c:pt idx="0">
                  <c:v>0</c:v>
                </c:pt>
              </c:numCache>
            </c:numRef>
          </c:val>
          <c:extLst>
            <c:ext xmlns:c16="http://schemas.microsoft.com/office/drawing/2014/chart" uri="{C3380CC4-5D6E-409C-BE32-E72D297353CC}">
              <c16:uniqueId val="{00000000-C141-4D4A-9D5F-63B603010700}"/>
            </c:ext>
          </c:extLst>
        </c:ser>
        <c:dLbls>
          <c:showLegendKey val="0"/>
          <c:showVal val="0"/>
          <c:showCatName val="0"/>
          <c:showSerName val="0"/>
          <c:showPercent val="0"/>
          <c:showBubbleSize val="0"/>
        </c:dLbls>
        <c:gapWidth val="150"/>
        <c:axId val="137179520"/>
        <c:axId val="137181056"/>
      </c:barChart>
      <c:catAx>
        <c:axId val="137179520"/>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7181056"/>
        <c:crosses val="autoZero"/>
        <c:auto val="1"/>
        <c:lblAlgn val="ctr"/>
        <c:lblOffset val="100"/>
        <c:noMultiLvlLbl val="0"/>
      </c:catAx>
      <c:valAx>
        <c:axId val="137181056"/>
        <c:scaling>
          <c:orientation val="minMax"/>
        </c:scaling>
        <c:delete val="0"/>
        <c:axPos val="l"/>
        <c:majorGridlines/>
        <c:title>
          <c:tx>
            <c:rich>
              <a:bodyPr rot="-5400000" vert="horz"/>
              <a:lstStyle/>
              <a:p>
                <a:pPr>
                  <a:defRPr>
                    <a:solidFill>
                      <a:schemeClr val="tx2"/>
                    </a:solidFill>
                  </a:defRPr>
                </a:pPr>
                <a:r>
                  <a:rPr lang="en-IE">
                    <a:solidFill>
                      <a:schemeClr val="tx2"/>
                    </a:solidFill>
                  </a:rPr>
                  <a:t>Annual</a:t>
                </a:r>
                <a:r>
                  <a:rPr lang="en-IE" baseline="0">
                    <a:solidFill>
                      <a:schemeClr val="tx2"/>
                    </a:solidFill>
                  </a:rPr>
                  <a:t> Cost (€)</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7179520"/>
        <c:crosses val="autoZero"/>
        <c:crossBetween val="between"/>
      </c:valAx>
    </c:plotArea>
    <c:legend>
      <c:legendPos val="b"/>
      <c:overlay val="0"/>
      <c:txPr>
        <a:bodyPr/>
        <a:lstStyle/>
        <a:p>
          <a:pPr>
            <a:defRPr>
              <a:solidFill>
                <a:schemeClr val="tx2"/>
              </a:solidFill>
            </a:defRPr>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LPG Consumption</a:t>
            </a:r>
          </a:p>
        </c:rich>
      </c:tx>
      <c:overlay val="0"/>
    </c:title>
    <c:autoTitleDeleted val="0"/>
    <c:plotArea>
      <c:layout/>
      <c:barChart>
        <c:barDir val="col"/>
        <c:grouping val="clustered"/>
        <c:varyColors val="0"/>
        <c:ser>
          <c:idx val="0"/>
          <c:order val="0"/>
          <c:tx>
            <c:v>Total Consumption</c:v>
          </c:tx>
          <c:invertIfNegative val="0"/>
          <c:cat>
            <c:numRef>
              <c:f>LPG!$C$22:$C$22</c:f>
              <c:numCache>
                <c:formatCode>General</c:formatCode>
                <c:ptCount val="1"/>
                <c:pt idx="0">
                  <c:v>0</c:v>
                </c:pt>
              </c:numCache>
            </c:numRef>
          </c:cat>
          <c:val>
            <c:numRef>
              <c:f>LPG!$E$22:$E$22</c:f>
              <c:numCache>
                <c:formatCode>_-* #,##0_-;\-* #,##0_-;_-* "-"??_-;_-@_-</c:formatCode>
                <c:ptCount val="1"/>
                <c:pt idx="0">
                  <c:v>0</c:v>
                </c:pt>
              </c:numCache>
            </c:numRef>
          </c:val>
          <c:extLst>
            <c:ext xmlns:c16="http://schemas.microsoft.com/office/drawing/2014/chart" uri="{C3380CC4-5D6E-409C-BE32-E72D297353CC}">
              <c16:uniqueId val="{00000000-A4AF-4847-8615-82CDBF21DBB6}"/>
            </c:ext>
          </c:extLst>
        </c:ser>
        <c:dLbls>
          <c:showLegendKey val="0"/>
          <c:showVal val="0"/>
          <c:showCatName val="0"/>
          <c:showSerName val="0"/>
          <c:showPercent val="0"/>
          <c:showBubbleSize val="0"/>
        </c:dLbls>
        <c:gapWidth val="150"/>
        <c:axId val="137209728"/>
        <c:axId val="137211264"/>
      </c:barChart>
      <c:catAx>
        <c:axId val="137209728"/>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7211264"/>
        <c:crosses val="autoZero"/>
        <c:auto val="1"/>
        <c:lblAlgn val="ctr"/>
        <c:lblOffset val="100"/>
        <c:noMultiLvlLbl val="0"/>
      </c:catAx>
      <c:valAx>
        <c:axId val="137211264"/>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(kWh)</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37209728"/>
        <c:crosses val="autoZero"/>
        <c:crossBetween val="between"/>
      </c:valAx>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Kerosene Purchases (~Consumption)</a:t>
            </a:r>
          </a:p>
        </c:rich>
      </c:tx>
      <c:overlay val="0"/>
    </c:title>
    <c:autoTitleDeleted val="0"/>
    <c:plotArea>
      <c:layout/>
      <c:barChart>
        <c:barDir val="col"/>
        <c:grouping val="stacked"/>
        <c:varyColors val="0"/>
        <c:ser>
          <c:idx val="0"/>
          <c:order val="0"/>
          <c:tx>
            <c:strRef>
              <c:f>Kerosene!$CP$8</c:f>
              <c:strCache>
                <c:ptCount val="1"/>
                <c:pt idx="0">
                  <c:v>Purchase #1</c:v>
                </c:pt>
              </c:strCache>
            </c:strRef>
          </c:tx>
          <c:invertIfNegative val="0"/>
          <c:cat>
            <c:strRef>
              <c:f>Kerosene!$CO$10:$CO$21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Kerosene!$CP$10:$CP$21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E74-42F5-8E52-0368CB787EE0}"/>
            </c:ext>
          </c:extLst>
        </c:ser>
        <c:ser>
          <c:idx val="1"/>
          <c:order val="1"/>
          <c:tx>
            <c:strRef>
              <c:f>Kerosene!$CQ$8</c:f>
              <c:strCache>
                <c:ptCount val="1"/>
                <c:pt idx="0">
                  <c:v>Purchase #2</c:v>
                </c:pt>
              </c:strCache>
            </c:strRef>
          </c:tx>
          <c:invertIfNegative val="0"/>
          <c:val>
            <c:numRef>
              <c:f>Kerosene!$CQ$10:$CQ$21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74-42F5-8E52-0368CB787EE0}"/>
            </c:ext>
          </c:extLst>
        </c:ser>
        <c:ser>
          <c:idx val="2"/>
          <c:order val="2"/>
          <c:tx>
            <c:strRef>
              <c:f>Kerosene!$CR$8</c:f>
              <c:strCache>
                <c:ptCount val="1"/>
                <c:pt idx="0">
                  <c:v>Purchase #3</c:v>
                </c:pt>
              </c:strCache>
            </c:strRef>
          </c:tx>
          <c:invertIfNegative val="0"/>
          <c:val>
            <c:numRef>
              <c:f>Kerosene!$CR$10:$CR$21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74-42F5-8E52-0368CB787EE0}"/>
            </c:ext>
          </c:extLst>
        </c:ser>
        <c:ser>
          <c:idx val="3"/>
          <c:order val="3"/>
          <c:tx>
            <c:strRef>
              <c:f>Kerosene!$CS$8</c:f>
              <c:strCache>
                <c:ptCount val="1"/>
                <c:pt idx="0">
                  <c:v>Purchase #4</c:v>
                </c:pt>
              </c:strCache>
            </c:strRef>
          </c:tx>
          <c:invertIfNegative val="0"/>
          <c:val>
            <c:numRef>
              <c:f>Kerosene!$CS$10:$CS$21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E74-42F5-8E52-0368CB787EE0}"/>
            </c:ext>
          </c:extLst>
        </c:ser>
        <c:ser>
          <c:idx val="4"/>
          <c:order val="4"/>
          <c:tx>
            <c:strRef>
              <c:f>Kerosene!$CT$8</c:f>
              <c:strCache>
                <c:ptCount val="1"/>
                <c:pt idx="0">
                  <c:v>Purchase #5</c:v>
                </c:pt>
              </c:strCache>
            </c:strRef>
          </c:tx>
          <c:invertIfNegative val="0"/>
          <c:val>
            <c:numRef>
              <c:f>Kerosene!$CT$10:$CT$21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E74-42F5-8E52-0368CB787EE0}"/>
            </c:ext>
          </c:extLst>
        </c:ser>
        <c:ser>
          <c:idx val="5"/>
          <c:order val="5"/>
          <c:tx>
            <c:strRef>
              <c:f>Kerosene!$CU$8</c:f>
              <c:strCache>
                <c:ptCount val="1"/>
                <c:pt idx="0">
                  <c:v>Purchase #6</c:v>
                </c:pt>
              </c:strCache>
            </c:strRef>
          </c:tx>
          <c:invertIfNegative val="0"/>
          <c:val>
            <c:numRef>
              <c:f>Kerosene!$CU$10:$CU$21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EE74-42F5-8E52-0368CB787EE0}"/>
            </c:ext>
          </c:extLst>
        </c:ser>
        <c:ser>
          <c:idx val="6"/>
          <c:order val="6"/>
          <c:tx>
            <c:strRef>
              <c:f>Kerosene!$CV$8</c:f>
              <c:strCache>
                <c:ptCount val="1"/>
                <c:pt idx="0">
                  <c:v>Purchase #7</c:v>
                </c:pt>
              </c:strCache>
            </c:strRef>
          </c:tx>
          <c:invertIfNegative val="0"/>
          <c:val>
            <c:numRef>
              <c:f>Kerosene!$CV$10:$CV$21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EE74-42F5-8E52-0368CB787EE0}"/>
            </c:ext>
          </c:extLst>
        </c:ser>
        <c:ser>
          <c:idx val="7"/>
          <c:order val="7"/>
          <c:tx>
            <c:strRef>
              <c:f>Kerosene!$CW$8</c:f>
              <c:strCache>
                <c:ptCount val="1"/>
                <c:pt idx="0">
                  <c:v>Purchase #8</c:v>
                </c:pt>
              </c:strCache>
            </c:strRef>
          </c:tx>
          <c:invertIfNegative val="0"/>
          <c:val>
            <c:numRef>
              <c:f>Kerosene!$CW$10:$CW$21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EE74-42F5-8E52-0368CB787EE0}"/>
            </c:ext>
          </c:extLst>
        </c:ser>
        <c:ser>
          <c:idx val="8"/>
          <c:order val="8"/>
          <c:tx>
            <c:strRef>
              <c:f>Kerosene!$CX$8</c:f>
              <c:strCache>
                <c:ptCount val="1"/>
                <c:pt idx="0">
                  <c:v>Purchase #9</c:v>
                </c:pt>
              </c:strCache>
            </c:strRef>
          </c:tx>
          <c:invertIfNegative val="0"/>
          <c:val>
            <c:numRef>
              <c:f>Kerosene!$CX$10:$CX$21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EE74-42F5-8E52-0368CB787EE0}"/>
            </c:ext>
          </c:extLst>
        </c:ser>
        <c:ser>
          <c:idx val="9"/>
          <c:order val="9"/>
          <c:tx>
            <c:strRef>
              <c:f>Kerosene!$CY$8</c:f>
              <c:strCache>
                <c:ptCount val="1"/>
                <c:pt idx="0">
                  <c:v>Purchase #10</c:v>
                </c:pt>
              </c:strCache>
            </c:strRef>
          </c:tx>
          <c:invertIfNegative val="0"/>
          <c:val>
            <c:numRef>
              <c:f>Kerosene!$CY$10:$CY$21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EE74-42F5-8E52-0368CB787EE0}"/>
            </c:ext>
          </c:extLst>
        </c:ser>
        <c:dLbls>
          <c:showLegendKey val="0"/>
          <c:showVal val="0"/>
          <c:showCatName val="0"/>
          <c:showSerName val="0"/>
          <c:showPercent val="0"/>
          <c:showBubbleSize val="0"/>
        </c:dLbls>
        <c:gapWidth val="150"/>
        <c:overlap val="100"/>
        <c:axId val="137391488"/>
        <c:axId val="137409664"/>
      </c:barChart>
      <c:catAx>
        <c:axId val="137391488"/>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7409664"/>
        <c:crosses val="autoZero"/>
        <c:auto val="1"/>
        <c:lblAlgn val="ctr"/>
        <c:lblOffset val="100"/>
        <c:noMultiLvlLbl val="0"/>
      </c:catAx>
      <c:valAx>
        <c:axId val="137409664"/>
        <c:scaling>
          <c:orientation val="minMax"/>
        </c:scaling>
        <c:delete val="0"/>
        <c:axPos val="l"/>
        <c:majorGridlines/>
        <c:title>
          <c:tx>
            <c:rich>
              <a:bodyPr rot="-5400000" vert="horz"/>
              <a:lstStyle/>
              <a:p>
                <a:pPr>
                  <a:defRPr>
                    <a:solidFill>
                      <a:schemeClr val="tx2"/>
                    </a:solidFill>
                  </a:defRPr>
                </a:pPr>
                <a:r>
                  <a:rPr lang="en-IE">
                    <a:solidFill>
                      <a:schemeClr val="tx2"/>
                    </a:solidFill>
                  </a:rPr>
                  <a:t>Monthly Deliveries (Litres)</a:t>
                </a:r>
              </a:p>
            </c:rich>
          </c:tx>
          <c:overlay val="0"/>
        </c:title>
        <c:numFmt formatCode="#,##0" sourceLinked="0"/>
        <c:majorTickMark val="out"/>
        <c:minorTickMark val="none"/>
        <c:tickLblPos val="nextTo"/>
        <c:txPr>
          <a:bodyPr/>
          <a:lstStyle/>
          <a:p>
            <a:pPr>
              <a:defRPr sz="900">
                <a:solidFill>
                  <a:schemeClr val="tx2"/>
                </a:solidFill>
              </a:defRPr>
            </a:pPr>
            <a:endParaRPr lang="en-US"/>
          </a:p>
        </c:txPr>
        <c:crossAx val="13739148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Kerosene Costs</a:t>
            </a:r>
          </a:p>
        </c:rich>
      </c:tx>
      <c:overlay val="0"/>
    </c:title>
    <c:autoTitleDeleted val="0"/>
    <c:plotArea>
      <c:layout/>
      <c:barChart>
        <c:barDir val="col"/>
        <c:grouping val="stacked"/>
        <c:varyColors val="0"/>
        <c:ser>
          <c:idx val="0"/>
          <c:order val="0"/>
          <c:invertIfNegative val="0"/>
          <c:cat>
            <c:strRef>
              <c:f>Kerosene!$CO$10:$CO$21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Kerosene!$CZ$10:$CZ$21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AB9-4106-8324-F5CD4B1ECA28}"/>
            </c:ext>
          </c:extLst>
        </c:ser>
        <c:dLbls>
          <c:showLegendKey val="0"/>
          <c:showVal val="0"/>
          <c:showCatName val="0"/>
          <c:showSerName val="0"/>
          <c:showPercent val="0"/>
          <c:showBubbleSize val="0"/>
        </c:dLbls>
        <c:gapWidth val="150"/>
        <c:overlap val="100"/>
        <c:axId val="137106560"/>
        <c:axId val="137108096"/>
      </c:barChart>
      <c:catAx>
        <c:axId val="137106560"/>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7108096"/>
        <c:crosses val="autoZero"/>
        <c:auto val="1"/>
        <c:lblAlgn val="ctr"/>
        <c:lblOffset val="100"/>
        <c:noMultiLvlLbl val="0"/>
      </c:catAx>
      <c:valAx>
        <c:axId val="137108096"/>
        <c:scaling>
          <c:orientation val="minMax"/>
        </c:scaling>
        <c:delete val="0"/>
        <c:axPos val="l"/>
        <c:majorGridlines/>
        <c:title>
          <c:tx>
            <c:rich>
              <a:bodyPr rot="-5400000" vert="horz"/>
              <a:lstStyle/>
              <a:p>
                <a:pPr>
                  <a:defRPr>
                    <a:solidFill>
                      <a:schemeClr val="tx2"/>
                    </a:solidFill>
                  </a:defRPr>
                </a:pPr>
                <a:r>
                  <a:rPr lang="en-IE">
                    <a:solidFill>
                      <a:schemeClr val="tx2"/>
                    </a:solidFill>
                  </a:rPr>
                  <a:t>Monthly </a:t>
                </a:r>
                <a:r>
                  <a:rPr lang="en-IE" baseline="0">
                    <a:solidFill>
                      <a:schemeClr val="tx2"/>
                    </a:solidFill>
                  </a:rPr>
                  <a:t>Costs</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7106560"/>
        <c:crosses val="autoZero"/>
        <c:crossBetween val="between"/>
      </c:valAx>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Kerosene Consumption</a:t>
            </a:r>
          </a:p>
        </c:rich>
      </c:tx>
      <c:overlay val="0"/>
    </c:title>
    <c:autoTitleDeleted val="0"/>
    <c:plotArea>
      <c:layout/>
      <c:barChart>
        <c:barDir val="col"/>
        <c:grouping val="clustered"/>
        <c:varyColors val="0"/>
        <c:ser>
          <c:idx val="0"/>
          <c:order val="0"/>
          <c:tx>
            <c:v>Total Consumption</c:v>
          </c:tx>
          <c:invertIfNegative val="0"/>
          <c:cat>
            <c:numRef>
              <c:f>Kerosene!$C$22:$C$22</c:f>
              <c:numCache>
                <c:formatCode>General</c:formatCode>
                <c:ptCount val="1"/>
                <c:pt idx="0">
                  <c:v>0</c:v>
                </c:pt>
              </c:numCache>
            </c:numRef>
          </c:cat>
          <c:val>
            <c:numRef>
              <c:f>Kerosene!$D$22:$D$22</c:f>
              <c:numCache>
                <c:formatCode>_-* #,##0_-;\-* #,##0_-;_-* "-"??_-;_-@_-</c:formatCode>
                <c:ptCount val="1"/>
                <c:pt idx="0">
                  <c:v>0</c:v>
                </c:pt>
              </c:numCache>
            </c:numRef>
          </c:val>
          <c:extLst>
            <c:ext xmlns:c16="http://schemas.microsoft.com/office/drawing/2014/chart" uri="{C3380CC4-5D6E-409C-BE32-E72D297353CC}">
              <c16:uniqueId val="{00000000-ECFE-414C-8A64-B29B3F064C91}"/>
            </c:ext>
          </c:extLst>
        </c:ser>
        <c:dLbls>
          <c:showLegendKey val="0"/>
          <c:showVal val="0"/>
          <c:showCatName val="0"/>
          <c:showSerName val="0"/>
          <c:showPercent val="0"/>
          <c:showBubbleSize val="0"/>
        </c:dLbls>
        <c:gapWidth val="150"/>
        <c:axId val="137128192"/>
        <c:axId val="137428992"/>
      </c:barChart>
      <c:catAx>
        <c:axId val="137128192"/>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7428992"/>
        <c:crosses val="autoZero"/>
        <c:auto val="1"/>
        <c:lblAlgn val="ctr"/>
        <c:lblOffset val="100"/>
        <c:noMultiLvlLbl val="0"/>
      </c:catAx>
      <c:valAx>
        <c:axId val="137428992"/>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(Litres)</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37128192"/>
        <c:crosses val="autoZero"/>
        <c:crossBetween val="between"/>
      </c:valAx>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Kerosene Costs</a:t>
            </a:r>
          </a:p>
        </c:rich>
      </c:tx>
      <c:overlay val="0"/>
    </c:title>
    <c:autoTitleDeleted val="0"/>
    <c:plotArea>
      <c:layout/>
      <c:barChart>
        <c:barDir val="col"/>
        <c:grouping val="clustered"/>
        <c:varyColors val="0"/>
        <c:ser>
          <c:idx val="0"/>
          <c:order val="0"/>
          <c:tx>
            <c:v>Total Cost</c:v>
          </c:tx>
          <c:invertIfNegative val="0"/>
          <c:cat>
            <c:numRef>
              <c:f>Kerosene!$C$22:$C$22</c:f>
              <c:numCache>
                <c:formatCode>General</c:formatCode>
                <c:ptCount val="1"/>
                <c:pt idx="0">
                  <c:v>0</c:v>
                </c:pt>
              </c:numCache>
            </c:numRef>
          </c:cat>
          <c:val>
            <c:numRef>
              <c:f>Kerosene!$F$22:$F$22</c:f>
              <c:numCache>
                <c:formatCode>"€"#,##0</c:formatCode>
                <c:ptCount val="1"/>
                <c:pt idx="0">
                  <c:v>0</c:v>
                </c:pt>
              </c:numCache>
            </c:numRef>
          </c:val>
          <c:extLst>
            <c:ext xmlns:c16="http://schemas.microsoft.com/office/drawing/2014/chart" uri="{C3380CC4-5D6E-409C-BE32-E72D297353CC}">
              <c16:uniqueId val="{00000000-31BB-4680-A2DE-49921195AF4A}"/>
            </c:ext>
          </c:extLst>
        </c:ser>
        <c:dLbls>
          <c:showLegendKey val="0"/>
          <c:showVal val="0"/>
          <c:showCatName val="0"/>
          <c:showSerName val="0"/>
          <c:showPercent val="0"/>
          <c:showBubbleSize val="0"/>
        </c:dLbls>
        <c:gapWidth val="150"/>
        <c:axId val="130989440"/>
        <c:axId val="135615616"/>
      </c:barChart>
      <c:catAx>
        <c:axId val="130989440"/>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5615616"/>
        <c:crosses val="autoZero"/>
        <c:auto val="1"/>
        <c:lblAlgn val="ctr"/>
        <c:lblOffset val="100"/>
        <c:noMultiLvlLbl val="0"/>
      </c:catAx>
      <c:valAx>
        <c:axId val="135615616"/>
        <c:scaling>
          <c:orientation val="minMax"/>
        </c:scaling>
        <c:delete val="0"/>
        <c:axPos val="l"/>
        <c:majorGridlines/>
        <c:title>
          <c:tx>
            <c:rich>
              <a:bodyPr rot="-5400000" vert="horz"/>
              <a:lstStyle/>
              <a:p>
                <a:pPr>
                  <a:defRPr>
                    <a:solidFill>
                      <a:schemeClr val="tx2"/>
                    </a:solidFill>
                  </a:defRPr>
                </a:pPr>
                <a:r>
                  <a:rPr lang="en-IE">
                    <a:solidFill>
                      <a:schemeClr val="tx2"/>
                    </a:solidFill>
                  </a:rPr>
                  <a:t>Annual</a:t>
                </a:r>
                <a:r>
                  <a:rPr lang="en-IE" baseline="0">
                    <a:solidFill>
                      <a:schemeClr val="tx2"/>
                    </a:solidFill>
                  </a:rPr>
                  <a:t> Cost (€)</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0989440"/>
        <c:crosses val="autoZero"/>
        <c:crossBetween val="between"/>
      </c:valAx>
    </c:plotArea>
    <c:legend>
      <c:legendPos val="b"/>
      <c:overlay val="0"/>
      <c:txPr>
        <a:bodyPr/>
        <a:lstStyle/>
        <a:p>
          <a:pPr>
            <a:defRPr>
              <a:solidFill>
                <a:schemeClr val="tx2"/>
              </a:solidFill>
            </a:defRPr>
          </a:pPr>
          <a:endParaRPr lang="en-US"/>
        </a:p>
      </c:txPr>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Kerosene Consumption</a:t>
            </a:r>
          </a:p>
        </c:rich>
      </c:tx>
      <c:overlay val="0"/>
    </c:title>
    <c:autoTitleDeleted val="0"/>
    <c:plotArea>
      <c:layout/>
      <c:barChart>
        <c:barDir val="col"/>
        <c:grouping val="clustered"/>
        <c:varyColors val="0"/>
        <c:ser>
          <c:idx val="0"/>
          <c:order val="0"/>
          <c:tx>
            <c:v>Total Consumption</c:v>
          </c:tx>
          <c:invertIfNegative val="0"/>
          <c:cat>
            <c:numRef>
              <c:f>Kerosene!$C$22:$C$22</c:f>
              <c:numCache>
                <c:formatCode>General</c:formatCode>
                <c:ptCount val="1"/>
                <c:pt idx="0">
                  <c:v>0</c:v>
                </c:pt>
              </c:numCache>
            </c:numRef>
          </c:cat>
          <c:val>
            <c:numRef>
              <c:f>Kerosene!$E$22:$E$22</c:f>
              <c:numCache>
                <c:formatCode>_-* #,##0_-;\-* #,##0_-;_-* "-"??_-;_-@_-</c:formatCode>
                <c:ptCount val="1"/>
                <c:pt idx="0">
                  <c:v>0</c:v>
                </c:pt>
              </c:numCache>
            </c:numRef>
          </c:val>
          <c:extLst>
            <c:ext xmlns:c16="http://schemas.microsoft.com/office/drawing/2014/chart" uri="{C3380CC4-5D6E-409C-BE32-E72D297353CC}">
              <c16:uniqueId val="{00000000-491B-4608-8173-93937A6382E4}"/>
            </c:ext>
          </c:extLst>
        </c:ser>
        <c:dLbls>
          <c:showLegendKey val="0"/>
          <c:showVal val="0"/>
          <c:showCatName val="0"/>
          <c:showSerName val="0"/>
          <c:showPercent val="0"/>
          <c:showBubbleSize val="0"/>
        </c:dLbls>
        <c:gapWidth val="150"/>
        <c:axId val="137446528"/>
        <c:axId val="137448064"/>
      </c:barChart>
      <c:catAx>
        <c:axId val="137446528"/>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7448064"/>
        <c:crosses val="autoZero"/>
        <c:auto val="1"/>
        <c:lblAlgn val="ctr"/>
        <c:lblOffset val="100"/>
        <c:noMultiLvlLbl val="0"/>
      </c:catAx>
      <c:valAx>
        <c:axId val="137448064"/>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(kWh)</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37446528"/>
        <c:crosses val="autoZero"/>
        <c:crossBetween val="between"/>
      </c:valAx>
    </c:plotArea>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Marked Gasoil Purchases (~Consumption)</a:t>
            </a:r>
          </a:p>
        </c:rich>
      </c:tx>
      <c:overlay val="0"/>
    </c:title>
    <c:autoTitleDeleted val="0"/>
    <c:plotArea>
      <c:layout/>
      <c:barChart>
        <c:barDir val="col"/>
        <c:grouping val="stacked"/>
        <c:varyColors val="0"/>
        <c:ser>
          <c:idx val="0"/>
          <c:order val="0"/>
          <c:tx>
            <c:strRef>
              <c:f>'Marked Gasoil'!$CP$8</c:f>
              <c:strCache>
                <c:ptCount val="1"/>
                <c:pt idx="0">
                  <c:v>Purchase #1</c:v>
                </c:pt>
              </c:strCache>
            </c:strRef>
          </c:tx>
          <c:invertIfNegative val="0"/>
          <c:cat>
            <c:strRef>
              <c:f>'Marked Gasoil'!$CO$10:$CO$21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'Marked Gasoil'!$CP$10:$CP$21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F60-48DB-B7F8-E3E68C83CC27}"/>
            </c:ext>
          </c:extLst>
        </c:ser>
        <c:ser>
          <c:idx val="1"/>
          <c:order val="1"/>
          <c:tx>
            <c:strRef>
              <c:f>'Marked Gasoil'!$CQ$8</c:f>
              <c:strCache>
                <c:ptCount val="1"/>
                <c:pt idx="0">
                  <c:v>Purchase #2</c:v>
                </c:pt>
              </c:strCache>
            </c:strRef>
          </c:tx>
          <c:invertIfNegative val="0"/>
          <c:val>
            <c:numRef>
              <c:f>'Marked Gasoil'!$CQ$10:$CQ$21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F60-48DB-B7F8-E3E68C83CC27}"/>
            </c:ext>
          </c:extLst>
        </c:ser>
        <c:ser>
          <c:idx val="2"/>
          <c:order val="2"/>
          <c:tx>
            <c:strRef>
              <c:f>'Marked Gasoil'!$CR$8</c:f>
              <c:strCache>
                <c:ptCount val="1"/>
                <c:pt idx="0">
                  <c:v>Purchase #3</c:v>
                </c:pt>
              </c:strCache>
            </c:strRef>
          </c:tx>
          <c:invertIfNegative val="0"/>
          <c:val>
            <c:numRef>
              <c:f>'Marked Gasoil'!$CR$10:$CR$21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F60-48DB-B7F8-E3E68C83CC27}"/>
            </c:ext>
          </c:extLst>
        </c:ser>
        <c:ser>
          <c:idx val="3"/>
          <c:order val="3"/>
          <c:tx>
            <c:strRef>
              <c:f>'Marked Gasoil'!$CS$8</c:f>
              <c:strCache>
                <c:ptCount val="1"/>
                <c:pt idx="0">
                  <c:v>Purchase #4</c:v>
                </c:pt>
              </c:strCache>
            </c:strRef>
          </c:tx>
          <c:invertIfNegative val="0"/>
          <c:val>
            <c:numRef>
              <c:f>'Marked Gasoil'!$CS$10:$CS$21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F60-48DB-B7F8-E3E68C83CC27}"/>
            </c:ext>
          </c:extLst>
        </c:ser>
        <c:ser>
          <c:idx val="4"/>
          <c:order val="4"/>
          <c:tx>
            <c:strRef>
              <c:f>'Marked Gasoil'!$CT$8</c:f>
              <c:strCache>
                <c:ptCount val="1"/>
                <c:pt idx="0">
                  <c:v>Purchase #5</c:v>
                </c:pt>
              </c:strCache>
            </c:strRef>
          </c:tx>
          <c:invertIfNegative val="0"/>
          <c:val>
            <c:numRef>
              <c:f>'Marked Gasoil'!$CT$10:$CT$21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3F60-48DB-B7F8-E3E68C83CC27}"/>
            </c:ext>
          </c:extLst>
        </c:ser>
        <c:ser>
          <c:idx val="5"/>
          <c:order val="5"/>
          <c:tx>
            <c:strRef>
              <c:f>'Marked Gasoil'!$CU$8</c:f>
              <c:strCache>
                <c:ptCount val="1"/>
                <c:pt idx="0">
                  <c:v>Purchase #6</c:v>
                </c:pt>
              </c:strCache>
            </c:strRef>
          </c:tx>
          <c:invertIfNegative val="0"/>
          <c:val>
            <c:numRef>
              <c:f>'Marked Gasoil'!$CU$10:$CU$21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3F60-48DB-B7F8-E3E68C83CC27}"/>
            </c:ext>
          </c:extLst>
        </c:ser>
        <c:ser>
          <c:idx val="6"/>
          <c:order val="6"/>
          <c:tx>
            <c:strRef>
              <c:f>'Marked Gasoil'!$CV$8</c:f>
              <c:strCache>
                <c:ptCount val="1"/>
                <c:pt idx="0">
                  <c:v>Purchase #7</c:v>
                </c:pt>
              </c:strCache>
            </c:strRef>
          </c:tx>
          <c:invertIfNegative val="0"/>
          <c:val>
            <c:numRef>
              <c:f>'Marked Gasoil'!$CV$10:$CV$21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3F60-48DB-B7F8-E3E68C83CC27}"/>
            </c:ext>
          </c:extLst>
        </c:ser>
        <c:ser>
          <c:idx val="7"/>
          <c:order val="7"/>
          <c:tx>
            <c:strRef>
              <c:f>'Marked Gasoil'!$CW$8</c:f>
              <c:strCache>
                <c:ptCount val="1"/>
                <c:pt idx="0">
                  <c:v>Purchase #8</c:v>
                </c:pt>
              </c:strCache>
            </c:strRef>
          </c:tx>
          <c:invertIfNegative val="0"/>
          <c:val>
            <c:numRef>
              <c:f>'Marked Gasoil'!$CW$10:$CW$21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3F60-48DB-B7F8-E3E68C83CC27}"/>
            </c:ext>
          </c:extLst>
        </c:ser>
        <c:ser>
          <c:idx val="8"/>
          <c:order val="8"/>
          <c:tx>
            <c:strRef>
              <c:f>'Marked Gasoil'!$CX$8</c:f>
              <c:strCache>
                <c:ptCount val="1"/>
                <c:pt idx="0">
                  <c:v>Purchase #9</c:v>
                </c:pt>
              </c:strCache>
            </c:strRef>
          </c:tx>
          <c:invertIfNegative val="0"/>
          <c:val>
            <c:numRef>
              <c:f>'Marked Gasoil'!$CX$10:$CX$21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3F60-48DB-B7F8-E3E68C83CC27}"/>
            </c:ext>
          </c:extLst>
        </c:ser>
        <c:ser>
          <c:idx val="9"/>
          <c:order val="9"/>
          <c:tx>
            <c:strRef>
              <c:f>'Marked Gasoil'!$CY$8</c:f>
              <c:strCache>
                <c:ptCount val="1"/>
                <c:pt idx="0">
                  <c:v>Purchase #10</c:v>
                </c:pt>
              </c:strCache>
            </c:strRef>
          </c:tx>
          <c:invertIfNegative val="0"/>
          <c:val>
            <c:numRef>
              <c:f>'Marked Gasoil'!$CY$10:$CY$21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3F60-48DB-B7F8-E3E68C83CC27}"/>
            </c:ext>
          </c:extLst>
        </c:ser>
        <c:dLbls>
          <c:showLegendKey val="0"/>
          <c:showVal val="0"/>
          <c:showCatName val="0"/>
          <c:showSerName val="0"/>
          <c:showPercent val="0"/>
          <c:showBubbleSize val="0"/>
        </c:dLbls>
        <c:gapWidth val="150"/>
        <c:overlap val="100"/>
        <c:axId val="137570944"/>
        <c:axId val="137580928"/>
      </c:barChart>
      <c:catAx>
        <c:axId val="137570944"/>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7580928"/>
        <c:crosses val="autoZero"/>
        <c:auto val="1"/>
        <c:lblAlgn val="ctr"/>
        <c:lblOffset val="100"/>
        <c:noMultiLvlLbl val="0"/>
      </c:catAx>
      <c:valAx>
        <c:axId val="137580928"/>
        <c:scaling>
          <c:orientation val="minMax"/>
        </c:scaling>
        <c:delete val="0"/>
        <c:axPos val="l"/>
        <c:majorGridlines/>
        <c:title>
          <c:tx>
            <c:rich>
              <a:bodyPr rot="-5400000" vert="horz"/>
              <a:lstStyle/>
              <a:p>
                <a:pPr>
                  <a:defRPr>
                    <a:solidFill>
                      <a:schemeClr val="tx2"/>
                    </a:solidFill>
                  </a:defRPr>
                </a:pPr>
                <a:r>
                  <a:rPr lang="en-IE">
                    <a:solidFill>
                      <a:schemeClr val="tx2"/>
                    </a:solidFill>
                  </a:rPr>
                  <a:t>Monthly Purchases (Litres)</a:t>
                </a:r>
              </a:p>
            </c:rich>
          </c:tx>
          <c:overlay val="0"/>
        </c:title>
        <c:numFmt formatCode="#,##0" sourceLinked="0"/>
        <c:majorTickMark val="out"/>
        <c:minorTickMark val="none"/>
        <c:tickLblPos val="nextTo"/>
        <c:txPr>
          <a:bodyPr/>
          <a:lstStyle/>
          <a:p>
            <a:pPr>
              <a:defRPr sz="900">
                <a:solidFill>
                  <a:schemeClr val="tx2"/>
                </a:solidFill>
              </a:defRPr>
            </a:pPr>
            <a:endParaRPr lang="en-US"/>
          </a:p>
        </c:txPr>
        <c:crossAx val="137570944"/>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Marked Gasoil</a:t>
            </a:r>
            <a:r>
              <a:rPr lang="en-IE" sz="1200" baseline="0">
                <a:solidFill>
                  <a:schemeClr val="tx2"/>
                </a:solidFill>
              </a:rPr>
              <a:t> </a:t>
            </a:r>
            <a:r>
              <a:rPr lang="en-IE" sz="1200">
                <a:solidFill>
                  <a:schemeClr val="tx2"/>
                </a:solidFill>
              </a:rPr>
              <a:t>Costs</a:t>
            </a:r>
          </a:p>
        </c:rich>
      </c:tx>
      <c:overlay val="0"/>
    </c:title>
    <c:autoTitleDeleted val="0"/>
    <c:plotArea>
      <c:layout/>
      <c:barChart>
        <c:barDir val="col"/>
        <c:grouping val="stacked"/>
        <c:varyColors val="0"/>
        <c:ser>
          <c:idx val="0"/>
          <c:order val="0"/>
          <c:invertIfNegative val="0"/>
          <c:cat>
            <c:strRef>
              <c:f>'Marked Gasoil'!$CO$10:$CO$21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'Marked Gasoil'!$CZ$10:$CZ$21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2B9-4238-882B-A8576718B517}"/>
            </c:ext>
          </c:extLst>
        </c:ser>
        <c:dLbls>
          <c:showLegendKey val="0"/>
          <c:showVal val="0"/>
          <c:showCatName val="0"/>
          <c:showSerName val="0"/>
          <c:showPercent val="0"/>
          <c:showBubbleSize val="0"/>
        </c:dLbls>
        <c:gapWidth val="150"/>
        <c:overlap val="100"/>
        <c:axId val="137617792"/>
        <c:axId val="137619328"/>
      </c:barChart>
      <c:catAx>
        <c:axId val="137617792"/>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7619328"/>
        <c:crosses val="autoZero"/>
        <c:auto val="1"/>
        <c:lblAlgn val="ctr"/>
        <c:lblOffset val="100"/>
        <c:noMultiLvlLbl val="0"/>
      </c:catAx>
      <c:valAx>
        <c:axId val="137619328"/>
        <c:scaling>
          <c:orientation val="minMax"/>
        </c:scaling>
        <c:delete val="0"/>
        <c:axPos val="l"/>
        <c:majorGridlines/>
        <c:title>
          <c:tx>
            <c:rich>
              <a:bodyPr rot="-5400000" vert="horz"/>
              <a:lstStyle/>
              <a:p>
                <a:pPr>
                  <a:defRPr>
                    <a:solidFill>
                      <a:schemeClr val="tx2"/>
                    </a:solidFill>
                  </a:defRPr>
                </a:pPr>
                <a:r>
                  <a:rPr lang="en-IE">
                    <a:solidFill>
                      <a:schemeClr val="tx2"/>
                    </a:solidFill>
                  </a:rPr>
                  <a:t>Monthly </a:t>
                </a:r>
                <a:r>
                  <a:rPr lang="en-IE" baseline="0">
                    <a:solidFill>
                      <a:schemeClr val="tx2"/>
                    </a:solidFill>
                  </a:rPr>
                  <a:t>Costs</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7617792"/>
        <c:crosses val="autoZero"/>
        <c:crossBetween val="between"/>
      </c:valAx>
    </c:plotArea>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Energy Consumption</a:t>
            </a:r>
          </a:p>
        </c:rich>
      </c:tx>
      <c:overlay val="0"/>
    </c:title>
    <c:autoTitleDeleted val="0"/>
    <c:plotArea>
      <c:layout/>
      <c:barChart>
        <c:barDir val="col"/>
        <c:grouping val="stacked"/>
        <c:varyColors val="0"/>
        <c:ser>
          <c:idx val="0"/>
          <c:order val="0"/>
          <c:tx>
            <c:strRef>
              <c:f>Summary!$AL$6</c:f>
              <c:strCache>
                <c:ptCount val="1"/>
                <c:pt idx="0">
                  <c:v>Electricity</c:v>
                </c:pt>
              </c:strCache>
            </c:strRef>
          </c:tx>
          <c:invertIfNegative val="0"/>
          <c:cat>
            <c:strRef>
              <c:f>Summary!$AK$7:$AK$18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Summary!$AL$7:$AL$18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2C3-40AC-B764-FBE218B23CD7}"/>
            </c:ext>
          </c:extLst>
        </c:ser>
        <c:ser>
          <c:idx val="1"/>
          <c:order val="1"/>
          <c:tx>
            <c:strRef>
              <c:f>Summary!$AM$6</c:f>
              <c:strCache>
                <c:ptCount val="1"/>
                <c:pt idx="0">
                  <c:v>Natural Gas</c:v>
                </c:pt>
              </c:strCache>
            </c:strRef>
          </c:tx>
          <c:invertIfNegative val="0"/>
          <c:cat>
            <c:strRef>
              <c:f>Summary!$AK$7:$AK$18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Summary!$AM$7:$AM$18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2C3-40AC-B764-FBE218B23CD7}"/>
            </c:ext>
          </c:extLst>
        </c:ser>
        <c:ser>
          <c:idx val="2"/>
          <c:order val="2"/>
          <c:tx>
            <c:strRef>
              <c:f>Summary!$AN$6</c:f>
              <c:strCache>
                <c:ptCount val="1"/>
                <c:pt idx="0">
                  <c:v>LPG</c:v>
                </c:pt>
              </c:strCache>
            </c:strRef>
          </c:tx>
          <c:invertIfNegative val="0"/>
          <c:cat>
            <c:strRef>
              <c:f>Summary!$AK$7:$AK$18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Summary!$AN$7:$AN$18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2C3-40AC-B764-FBE218B23CD7}"/>
            </c:ext>
          </c:extLst>
        </c:ser>
        <c:ser>
          <c:idx val="3"/>
          <c:order val="3"/>
          <c:tx>
            <c:strRef>
              <c:f>Summary!$AO$6</c:f>
              <c:strCache>
                <c:ptCount val="1"/>
                <c:pt idx="0">
                  <c:v>Kerosene</c:v>
                </c:pt>
              </c:strCache>
            </c:strRef>
          </c:tx>
          <c:invertIfNegative val="0"/>
          <c:cat>
            <c:strRef>
              <c:f>Summary!$AK$7:$AK$18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Summary!$AO$7:$AO$18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42C3-40AC-B764-FBE218B23CD7}"/>
            </c:ext>
          </c:extLst>
        </c:ser>
        <c:ser>
          <c:idx val="4"/>
          <c:order val="4"/>
          <c:tx>
            <c:strRef>
              <c:f>Summary!$AP$6</c:f>
              <c:strCache>
                <c:ptCount val="1"/>
                <c:pt idx="0">
                  <c:v>Marked Gasoil</c:v>
                </c:pt>
              </c:strCache>
            </c:strRef>
          </c:tx>
          <c:invertIfNegative val="0"/>
          <c:cat>
            <c:strRef>
              <c:f>Summary!$AK$7:$AK$18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Summary!$AP$7:$AP$18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42C3-40AC-B764-FBE218B23CD7}"/>
            </c:ext>
          </c:extLst>
        </c:ser>
        <c:ser>
          <c:idx val="5"/>
          <c:order val="5"/>
          <c:tx>
            <c:strRef>
              <c:f>Summary!$AQ$6</c:f>
              <c:strCache>
                <c:ptCount val="1"/>
                <c:pt idx="0">
                  <c:v>Fuel Oils</c:v>
                </c:pt>
              </c:strCache>
            </c:strRef>
          </c:tx>
          <c:invertIfNegative val="0"/>
          <c:cat>
            <c:strRef>
              <c:f>Summary!$AK$7:$AK$18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Summary!$AQ$7:$AQ$18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42C3-40AC-B764-FBE218B23CD7}"/>
            </c:ext>
          </c:extLst>
        </c:ser>
        <c:ser>
          <c:idx val="6"/>
          <c:order val="6"/>
          <c:tx>
            <c:strRef>
              <c:f>Summary!$AR$6</c:f>
              <c:strCache>
                <c:ptCount val="1"/>
                <c:pt idx="0">
                  <c:v>Road Diesel</c:v>
                </c:pt>
              </c:strCache>
            </c:strRef>
          </c:tx>
          <c:invertIfNegative val="0"/>
          <c:cat>
            <c:strRef>
              <c:f>Summary!$AK$7:$AK$18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Summary!$AR$7:$AR$18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42C3-40AC-B764-FBE218B23CD7}"/>
            </c:ext>
          </c:extLst>
        </c:ser>
        <c:ser>
          <c:idx val="7"/>
          <c:order val="7"/>
          <c:tx>
            <c:strRef>
              <c:f>Summary!$AS$6</c:f>
              <c:strCache>
                <c:ptCount val="1"/>
                <c:pt idx="0">
                  <c:v>Petrol</c:v>
                </c:pt>
              </c:strCache>
            </c:strRef>
          </c:tx>
          <c:invertIfNegative val="0"/>
          <c:cat>
            <c:strRef>
              <c:f>Summary!$AK$7:$AK$18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Summary!$AS$7:$AS$18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42C3-40AC-B764-FBE218B23CD7}"/>
            </c:ext>
          </c:extLst>
        </c:ser>
        <c:ser>
          <c:idx val="8"/>
          <c:order val="8"/>
          <c:tx>
            <c:strRef>
              <c:f>Summary!$AT$6</c:f>
              <c:strCache>
                <c:ptCount val="1"/>
                <c:pt idx="0">
                  <c:v>0</c:v>
                </c:pt>
              </c:strCache>
            </c:strRef>
          </c:tx>
          <c:invertIfNegative val="0"/>
          <c:cat>
            <c:strRef>
              <c:f>Summary!$AK$7:$AK$18</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Summary!$AT$7:$AT$18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42C3-40AC-B764-FBE218B23CD7}"/>
            </c:ext>
          </c:extLst>
        </c:ser>
        <c:dLbls>
          <c:showLegendKey val="0"/>
          <c:showVal val="0"/>
          <c:showCatName val="0"/>
          <c:showSerName val="0"/>
          <c:showPercent val="0"/>
          <c:showBubbleSize val="0"/>
        </c:dLbls>
        <c:gapWidth val="150"/>
        <c:overlap val="100"/>
        <c:axId val="134913024"/>
        <c:axId val="134935296"/>
      </c:barChart>
      <c:catAx>
        <c:axId val="134913024"/>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4935296"/>
        <c:crosses val="autoZero"/>
        <c:auto val="1"/>
        <c:lblAlgn val="ctr"/>
        <c:lblOffset val="100"/>
        <c:noMultiLvlLbl val="0"/>
      </c:catAx>
      <c:valAx>
        <c:axId val="134935296"/>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(kWh)</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34913024"/>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Marked Gasoil Consumption</a:t>
            </a:r>
          </a:p>
        </c:rich>
      </c:tx>
      <c:overlay val="0"/>
    </c:title>
    <c:autoTitleDeleted val="0"/>
    <c:plotArea>
      <c:layout/>
      <c:barChart>
        <c:barDir val="col"/>
        <c:grouping val="clustered"/>
        <c:varyColors val="0"/>
        <c:ser>
          <c:idx val="0"/>
          <c:order val="0"/>
          <c:tx>
            <c:v>Total Consumption</c:v>
          </c:tx>
          <c:invertIfNegative val="0"/>
          <c:cat>
            <c:numRef>
              <c:f>'Marked Gasoil'!$C$22:$C$22</c:f>
              <c:numCache>
                <c:formatCode>General</c:formatCode>
                <c:ptCount val="1"/>
                <c:pt idx="0">
                  <c:v>0</c:v>
                </c:pt>
              </c:numCache>
            </c:numRef>
          </c:cat>
          <c:val>
            <c:numRef>
              <c:f>'Marked Gasoil'!$D$22:$D$22</c:f>
              <c:numCache>
                <c:formatCode>_-* #,##0_-;\-* #,##0_-;_-* "-"??_-;_-@_-</c:formatCode>
                <c:ptCount val="1"/>
                <c:pt idx="0">
                  <c:v>0</c:v>
                </c:pt>
              </c:numCache>
            </c:numRef>
          </c:val>
          <c:extLst>
            <c:ext xmlns:c16="http://schemas.microsoft.com/office/drawing/2014/chart" uri="{C3380CC4-5D6E-409C-BE32-E72D297353CC}">
              <c16:uniqueId val="{00000000-E55D-4292-A065-A5830CEEAA5B}"/>
            </c:ext>
          </c:extLst>
        </c:ser>
        <c:dLbls>
          <c:showLegendKey val="0"/>
          <c:showVal val="0"/>
          <c:showCatName val="0"/>
          <c:showSerName val="0"/>
          <c:showPercent val="0"/>
          <c:showBubbleSize val="0"/>
        </c:dLbls>
        <c:gapWidth val="150"/>
        <c:axId val="137790976"/>
        <c:axId val="137792512"/>
      </c:barChart>
      <c:catAx>
        <c:axId val="137790976"/>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7792512"/>
        <c:crosses val="autoZero"/>
        <c:auto val="1"/>
        <c:lblAlgn val="ctr"/>
        <c:lblOffset val="100"/>
        <c:noMultiLvlLbl val="0"/>
      </c:catAx>
      <c:valAx>
        <c:axId val="137792512"/>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(Litres)</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37790976"/>
        <c:crosses val="autoZero"/>
        <c:crossBetween val="between"/>
      </c:valAx>
    </c:plotArea>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Marked Gasoil</a:t>
            </a:r>
            <a:r>
              <a:rPr lang="en-IE" sz="1200">
                <a:solidFill>
                  <a:schemeClr val="tx2"/>
                </a:solidFill>
              </a:rPr>
              <a:t> Costs</a:t>
            </a:r>
          </a:p>
        </c:rich>
      </c:tx>
      <c:overlay val="0"/>
    </c:title>
    <c:autoTitleDeleted val="0"/>
    <c:plotArea>
      <c:layout/>
      <c:barChart>
        <c:barDir val="col"/>
        <c:grouping val="clustered"/>
        <c:varyColors val="0"/>
        <c:ser>
          <c:idx val="0"/>
          <c:order val="0"/>
          <c:tx>
            <c:v>Total Cost</c:v>
          </c:tx>
          <c:invertIfNegative val="0"/>
          <c:cat>
            <c:numRef>
              <c:f>'Marked Gasoil'!$C$22:$C$22</c:f>
              <c:numCache>
                <c:formatCode>General</c:formatCode>
                <c:ptCount val="1"/>
                <c:pt idx="0">
                  <c:v>0</c:v>
                </c:pt>
              </c:numCache>
            </c:numRef>
          </c:cat>
          <c:val>
            <c:numRef>
              <c:f>'Marked Gasoil'!$F$22:$F$22</c:f>
              <c:numCache>
                <c:formatCode>"€"#,##0</c:formatCode>
                <c:ptCount val="1"/>
                <c:pt idx="0">
                  <c:v>0</c:v>
                </c:pt>
              </c:numCache>
            </c:numRef>
          </c:val>
          <c:extLst>
            <c:ext xmlns:c16="http://schemas.microsoft.com/office/drawing/2014/chart" uri="{C3380CC4-5D6E-409C-BE32-E72D297353CC}">
              <c16:uniqueId val="{00000000-D87B-4D46-9818-5E7D8DA4C273}"/>
            </c:ext>
          </c:extLst>
        </c:ser>
        <c:dLbls>
          <c:showLegendKey val="0"/>
          <c:showVal val="0"/>
          <c:showCatName val="0"/>
          <c:showSerName val="0"/>
          <c:showPercent val="0"/>
          <c:showBubbleSize val="0"/>
        </c:dLbls>
        <c:gapWidth val="150"/>
        <c:axId val="137800320"/>
        <c:axId val="137822592"/>
      </c:barChart>
      <c:catAx>
        <c:axId val="137800320"/>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7822592"/>
        <c:crosses val="autoZero"/>
        <c:auto val="1"/>
        <c:lblAlgn val="ctr"/>
        <c:lblOffset val="100"/>
        <c:noMultiLvlLbl val="0"/>
      </c:catAx>
      <c:valAx>
        <c:axId val="137822592"/>
        <c:scaling>
          <c:orientation val="minMax"/>
        </c:scaling>
        <c:delete val="0"/>
        <c:axPos val="l"/>
        <c:majorGridlines/>
        <c:title>
          <c:tx>
            <c:rich>
              <a:bodyPr rot="-5400000" vert="horz"/>
              <a:lstStyle/>
              <a:p>
                <a:pPr>
                  <a:defRPr>
                    <a:solidFill>
                      <a:schemeClr val="tx2"/>
                    </a:solidFill>
                  </a:defRPr>
                </a:pPr>
                <a:r>
                  <a:rPr lang="en-IE">
                    <a:solidFill>
                      <a:schemeClr val="tx2"/>
                    </a:solidFill>
                  </a:rPr>
                  <a:t>Annual</a:t>
                </a:r>
                <a:r>
                  <a:rPr lang="en-IE" baseline="0">
                    <a:solidFill>
                      <a:schemeClr val="tx2"/>
                    </a:solidFill>
                  </a:rPr>
                  <a:t> Cost (€)</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7800320"/>
        <c:crosses val="autoZero"/>
        <c:crossBetween val="between"/>
      </c:valAx>
    </c:plotArea>
    <c:legend>
      <c:legendPos val="b"/>
      <c:overlay val="0"/>
      <c:txPr>
        <a:bodyPr/>
        <a:lstStyle/>
        <a:p>
          <a:pPr>
            <a:defRPr>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Marked Gasoil</a:t>
            </a:r>
            <a:r>
              <a:rPr lang="en-IE" sz="1200">
                <a:solidFill>
                  <a:schemeClr val="tx2"/>
                </a:solidFill>
              </a:rPr>
              <a:t> Consumption</a:t>
            </a:r>
          </a:p>
        </c:rich>
      </c:tx>
      <c:overlay val="0"/>
    </c:title>
    <c:autoTitleDeleted val="0"/>
    <c:plotArea>
      <c:layout/>
      <c:barChart>
        <c:barDir val="col"/>
        <c:grouping val="clustered"/>
        <c:varyColors val="0"/>
        <c:ser>
          <c:idx val="0"/>
          <c:order val="0"/>
          <c:tx>
            <c:v>Total Consumption</c:v>
          </c:tx>
          <c:invertIfNegative val="0"/>
          <c:cat>
            <c:numRef>
              <c:f>'Marked Gasoil'!$C$22:$C$22</c:f>
              <c:numCache>
                <c:formatCode>General</c:formatCode>
                <c:ptCount val="1"/>
                <c:pt idx="0">
                  <c:v>0</c:v>
                </c:pt>
              </c:numCache>
            </c:numRef>
          </c:cat>
          <c:val>
            <c:numRef>
              <c:f>'Marked Gasoil'!$E$22:$E$22</c:f>
              <c:numCache>
                <c:formatCode>_-* #,##0_-;\-* #,##0_-;_-* "-"??_-;_-@_-</c:formatCode>
                <c:ptCount val="1"/>
                <c:pt idx="0">
                  <c:v>0</c:v>
                </c:pt>
              </c:numCache>
            </c:numRef>
          </c:val>
          <c:extLst>
            <c:ext xmlns:c16="http://schemas.microsoft.com/office/drawing/2014/chart" uri="{C3380CC4-5D6E-409C-BE32-E72D297353CC}">
              <c16:uniqueId val="{00000000-8A37-4329-A664-EE68D3D9C83F}"/>
            </c:ext>
          </c:extLst>
        </c:ser>
        <c:dLbls>
          <c:showLegendKey val="0"/>
          <c:showVal val="0"/>
          <c:showCatName val="0"/>
          <c:showSerName val="0"/>
          <c:showPercent val="0"/>
          <c:showBubbleSize val="0"/>
        </c:dLbls>
        <c:gapWidth val="150"/>
        <c:axId val="137863552"/>
        <c:axId val="137865088"/>
      </c:barChart>
      <c:catAx>
        <c:axId val="137863552"/>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7865088"/>
        <c:crosses val="autoZero"/>
        <c:auto val="1"/>
        <c:lblAlgn val="ctr"/>
        <c:lblOffset val="100"/>
        <c:noMultiLvlLbl val="0"/>
      </c:catAx>
      <c:valAx>
        <c:axId val="137865088"/>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(kWh)</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37863552"/>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Light, Medium &amp; Heavy Fuel Oils Purchases (~Consumption)</a:t>
            </a:r>
          </a:p>
        </c:rich>
      </c:tx>
      <c:overlay val="0"/>
    </c:title>
    <c:autoTitleDeleted val="0"/>
    <c:plotArea>
      <c:layout/>
      <c:barChart>
        <c:barDir val="col"/>
        <c:grouping val="stacked"/>
        <c:varyColors val="0"/>
        <c:ser>
          <c:idx val="0"/>
          <c:order val="0"/>
          <c:tx>
            <c:strRef>
              <c:f>'Light, Medium &amp; Heavy Fuel Oils'!$CP$8</c:f>
              <c:strCache>
                <c:ptCount val="1"/>
                <c:pt idx="0">
                  <c:v>Purchase #1</c:v>
                </c:pt>
              </c:strCache>
            </c:strRef>
          </c:tx>
          <c:invertIfNegative val="0"/>
          <c:cat>
            <c:strRef>
              <c:f>'Light, Medium &amp; Heavy Fuel Oils'!$CO$10:$CO$21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'Light, Medium &amp; Heavy Fuel Oils'!$CP$10:$CP$21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F8D-4041-AB5B-CD308501038E}"/>
            </c:ext>
          </c:extLst>
        </c:ser>
        <c:ser>
          <c:idx val="1"/>
          <c:order val="1"/>
          <c:tx>
            <c:strRef>
              <c:f>'Light, Medium &amp; Heavy Fuel Oils'!$CQ$8</c:f>
              <c:strCache>
                <c:ptCount val="1"/>
                <c:pt idx="0">
                  <c:v>Purchase #2</c:v>
                </c:pt>
              </c:strCache>
            </c:strRef>
          </c:tx>
          <c:invertIfNegative val="0"/>
          <c:val>
            <c:numRef>
              <c:f>'Light, Medium &amp; Heavy Fuel Oils'!$CQ$10:$CQ$21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F8D-4041-AB5B-CD308501038E}"/>
            </c:ext>
          </c:extLst>
        </c:ser>
        <c:ser>
          <c:idx val="2"/>
          <c:order val="2"/>
          <c:tx>
            <c:strRef>
              <c:f>'Light, Medium &amp; Heavy Fuel Oils'!$CR$8</c:f>
              <c:strCache>
                <c:ptCount val="1"/>
                <c:pt idx="0">
                  <c:v>Purchase #3</c:v>
                </c:pt>
              </c:strCache>
            </c:strRef>
          </c:tx>
          <c:invertIfNegative val="0"/>
          <c:val>
            <c:numRef>
              <c:f>'Light, Medium &amp; Heavy Fuel Oils'!$CR$10:$CR$21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F8D-4041-AB5B-CD308501038E}"/>
            </c:ext>
          </c:extLst>
        </c:ser>
        <c:ser>
          <c:idx val="3"/>
          <c:order val="3"/>
          <c:tx>
            <c:strRef>
              <c:f>'Light, Medium &amp; Heavy Fuel Oils'!$CS$8</c:f>
              <c:strCache>
                <c:ptCount val="1"/>
                <c:pt idx="0">
                  <c:v>Purchase #4</c:v>
                </c:pt>
              </c:strCache>
            </c:strRef>
          </c:tx>
          <c:invertIfNegative val="0"/>
          <c:val>
            <c:numRef>
              <c:f>'Light, Medium &amp; Heavy Fuel Oils'!$CS$10:$CS$21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4F8D-4041-AB5B-CD308501038E}"/>
            </c:ext>
          </c:extLst>
        </c:ser>
        <c:ser>
          <c:idx val="4"/>
          <c:order val="4"/>
          <c:tx>
            <c:strRef>
              <c:f>'Light, Medium &amp; Heavy Fuel Oils'!$CT$8</c:f>
              <c:strCache>
                <c:ptCount val="1"/>
                <c:pt idx="0">
                  <c:v>Purchase #5</c:v>
                </c:pt>
              </c:strCache>
            </c:strRef>
          </c:tx>
          <c:invertIfNegative val="0"/>
          <c:val>
            <c:numRef>
              <c:f>'Light, Medium &amp; Heavy Fuel Oils'!$CT$10:$CT$21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4F8D-4041-AB5B-CD308501038E}"/>
            </c:ext>
          </c:extLst>
        </c:ser>
        <c:ser>
          <c:idx val="5"/>
          <c:order val="5"/>
          <c:tx>
            <c:strRef>
              <c:f>'Light, Medium &amp; Heavy Fuel Oils'!$CU$8</c:f>
              <c:strCache>
                <c:ptCount val="1"/>
                <c:pt idx="0">
                  <c:v>Purchase #6</c:v>
                </c:pt>
              </c:strCache>
            </c:strRef>
          </c:tx>
          <c:invertIfNegative val="0"/>
          <c:val>
            <c:numRef>
              <c:f>'Light, Medium &amp; Heavy Fuel Oils'!$CU$10:$CU$21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4F8D-4041-AB5B-CD308501038E}"/>
            </c:ext>
          </c:extLst>
        </c:ser>
        <c:ser>
          <c:idx val="6"/>
          <c:order val="6"/>
          <c:tx>
            <c:strRef>
              <c:f>'Light, Medium &amp; Heavy Fuel Oils'!$CV$8</c:f>
              <c:strCache>
                <c:ptCount val="1"/>
                <c:pt idx="0">
                  <c:v>Purchase #7</c:v>
                </c:pt>
              </c:strCache>
            </c:strRef>
          </c:tx>
          <c:invertIfNegative val="0"/>
          <c:val>
            <c:numRef>
              <c:f>'Light, Medium &amp; Heavy Fuel Oils'!$CV$10:$CV$21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4F8D-4041-AB5B-CD308501038E}"/>
            </c:ext>
          </c:extLst>
        </c:ser>
        <c:ser>
          <c:idx val="7"/>
          <c:order val="7"/>
          <c:tx>
            <c:strRef>
              <c:f>'Light, Medium &amp; Heavy Fuel Oils'!$CW$8</c:f>
              <c:strCache>
                <c:ptCount val="1"/>
                <c:pt idx="0">
                  <c:v>Purchase #8</c:v>
                </c:pt>
              </c:strCache>
            </c:strRef>
          </c:tx>
          <c:invertIfNegative val="0"/>
          <c:val>
            <c:numRef>
              <c:f>'Light, Medium &amp; Heavy Fuel Oils'!$CW$10:$CW$21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4F8D-4041-AB5B-CD308501038E}"/>
            </c:ext>
          </c:extLst>
        </c:ser>
        <c:ser>
          <c:idx val="8"/>
          <c:order val="8"/>
          <c:tx>
            <c:strRef>
              <c:f>'Light, Medium &amp; Heavy Fuel Oils'!$CX$8</c:f>
              <c:strCache>
                <c:ptCount val="1"/>
                <c:pt idx="0">
                  <c:v>Purchase #9</c:v>
                </c:pt>
              </c:strCache>
            </c:strRef>
          </c:tx>
          <c:invertIfNegative val="0"/>
          <c:val>
            <c:numRef>
              <c:f>'Light, Medium &amp; Heavy Fuel Oils'!$CX$10:$CX$21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4F8D-4041-AB5B-CD308501038E}"/>
            </c:ext>
          </c:extLst>
        </c:ser>
        <c:ser>
          <c:idx val="9"/>
          <c:order val="9"/>
          <c:tx>
            <c:strRef>
              <c:f>'Light, Medium &amp; Heavy Fuel Oils'!$CY$8</c:f>
              <c:strCache>
                <c:ptCount val="1"/>
                <c:pt idx="0">
                  <c:v>Purchase #10</c:v>
                </c:pt>
              </c:strCache>
            </c:strRef>
          </c:tx>
          <c:invertIfNegative val="0"/>
          <c:val>
            <c:numRef>
              <c:f>'Light, Medium &amp; Heavy Fuel Oils'!$CY$10:$CY$21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4F8D-4041-AB5B-CD308501038E}"/>
            </c:ext>
          </c:extLst>
        </c:ser>
        <c:dLbls>
          <c:showLegendKey val="0"/>
          <c:showVal val="0"/>
          <c:showCatName val="0"/>
          <c:showSerName val="0"/>
          <c:showPercent val="0"/>
          <c:showBubbleSize val="0"/>
        </c:dLbls>
        <c:gapWidth val="150"/>
        <c:overlap val="100"/>
        <c:axId val="138184576"/>
        <c:axId val="138186112"/>
      </c:barChart>
      <c:catAx>
        <c:axId val="138184576"/>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8186112"/>
        <c:crosses val="autoZero"/>
        <c:auto val="1"/>
        <c:lblAlgn val="ctr"/>
        <c:lblOffset val="100"/>
        <c:noMultiLvlLbl val="0"/>
      </c:catAx>
      <c:valAx>
        <c:axId val="138186112"/>
        <c:scaling>
          <c:orientation val="minMax"/>
        </c:scaling>
        <c:delete val="0"/>
        <c:axPos val="l"/>
        <c:majorGridlines/>
        <c:title>
          <c:tx>
            <c:rich>
              <a:bodyPr rot="-5400000" vert="horz"/>
              <a:lstStyle/>
              <a:p>
                <a:pPr>
                  <a:defRPr>
                    <a:solidFill>
                      <a:schemeClr val="tx2"/>
                    </a:solidFill>
                  </a:defRPr>
                </a:pPr>
                <a:r>
                  <a:rPr lang="en-IE">
                    <a:solidFill>
                      <a:schemeClr val="tx2"/>
                    </a:solidFill>
                  </a:rPr>
                  <a:t>Monthly Purchases (Litres)</a:t>
                </a:r>
              </a:p>
            </c:rich>
          </c:tx>
          <c:overlay val="0"/>
        </c:title>
        <c:numFmt formatCode="#,##0" sourceLinked="0"/>
        <c:majorTickMark val="out"/>
        <c:minorTickMark val="none"/>
        <c:tickLblPos val="nextTo"/>
        <c:txPr>
          <a:bodyPr/>
          <a:lstStyle/>
          <a:p>
            <a:pPr>
              <a:defRPr sz="900">
                <a:solidFill>
                  <a:schemeClr val="tx2"/>
                </a:solidFill>
              </a:defRPr>
            </a:pPr>
            <a:endParaRPr lang="en-US"/>
          </a:p>
        </c:txPr>
        <c:crossAx val="138184576"/>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Light, Medium &amp; Heavy Fuel Oils</a:t>
            </a:r>
            <a:r>
              <a:rPr lang="en-IE" sz="1200" baseline="0">
                <a:solidFill>
                  <a:schemeClr val="tx2"/>
                </a:solidFill>
              </a:rPr>
              <a:t> </a:t>
            </a:r>
            <a:r>
              <a:rPr lang="en-IE" sz="1200">
                <a:solidFill>
                  <a:schemeClr val="tx2"/>
                </a:solidFill>
              </a:rPr>
              <a:t>Costs</a:t>
            </a:r>
          </a:p>
        </c:rich>
      </c:tx>
      <c:overlay val="0"/>
    </c:title>
    <c:autoTitleDeleted val="0"/>
    <c:plotArea>
      <c:layout/>
      <c:barChart>
        <c:barDir val="col"/>
        <c:grouping val="stacked"/>
        <c:varyColors val="0"/>
        <c:ser>
          <c:idx val="0"/>
          <c:order val="0"/>
          <c:invertIfNegative val="0"/>
          <c:cat>
            <c:strRef>
              <c:f>'Light, Medium &amp; Heavy Fuel Oils'!$CO$10:$CO$21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'Light, Medium &amp; Heavy Fuel Oils'!$CZ$10:$CZ$21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0BD-4D8C-93EB-B5AC0995439B}"/>
            </c:ext>
          </c:extLst>
        </c:ser>
        <c:dLbls>
          <c:showLegendKey val="0"/>
          <c:showVal val="0"/>
          <c:showCatName val="0"/>
          <c:showSerName val="0"/>
          <c:showPercent val="0"/>
          <c:showBubbleSize val="0"/>
        </c:dLbls>
        <c:gapWidth val="150"/>
        <c:overlap val="100"/>
        <c:axId val="138206592"/>
        <c:axId val="138101888"/>
      </c:barChart>
      <c:catAx>
        <c:axId val="138206592"/>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8101888"/>
        <c:crosses val="autoZero"/>
        <c:auto val="1"/>
        <c:lblAlgn val="ctr"/>
        <c:lblOffset val="100"/>
        <c:noMultiLvlLbl val="0"/>
      </c:catAx>
      <c:valAx>
        <c:axId val="138101888"/>
        <c:scaling>
          <c:orientation val="minMax"/>
        </c:scaling>
        <c:delete val="0"/>
        <c:axPos val="l"/>
        <c:majorGridlines/>
        <c:title>
          <c:tx>
            <c:rich>
              <a:bodyPr rot="-5400000" vert="horz"/>
              <a:lstStyle/>
              <a:p>
                <a:pPr>
                  <a:defRPr>
                    <a:solidFill>
                      <a:schemeClr val="tx2"/>
                    </a:solidFill>
                  </a:defRPr>
                </a:pPr>
                <a:r>
                  <a:rPr lang="en-IE">
                    <a:solidFill>
                      <a:schemeClr val="tx2"/>
                    </a:solidFill>
                  </a:rPr>
                  <a:t>Monthly </a:t>
                </a:r>
                <a:r>
                  <a:rPr lang="en-IE" baseline="0">
                    <a:solidFill>
                      <a:schemeClr val="tx2"/>
                    </a:solidFill>
                  </a:rPr>
                  <a:t>Costs</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8206592"/>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Light, Medium &amp; Heavy Fuel Oils Consumption</a:t>
            </a:r>
          </a:p>
        </c:rich>
      </c:tx>
      <c:overlay val="0"/>
    </c:title>
    <c:autoTitleDeleted val="0"/>
    <c:plotArea>
      <c:layout/>
      <c:barChart>
        <c:barDir val="col"/>
        <c:grouping val="clustered"/>
        <c:varyColors val="0"/>
        <c:ser>
          <c:idx val="0"/>
          <c:order val="0"/>
          <c:tx>
            <c:v>Total Consumption</c:v>
          </c:tx>
          <c:invertIfNegative val="0"/>
          <c:cat>
            <c:numRef>
              <c:f>'Light, Medium &amp; Heavy Fuel Oils'!$C$22:$C$22</c:f>
              <c:numCache>
                <c:formatCode>General</c:formatCode>
                <c:ptCount val="1"/>
                <c:pt idx="0">
                  <c:v>0</c:v>
                </c:pt>
              </c:numCache>
            </c:numRef>
          </c:cat>
          <c:val>
            <c:numRef>
              <c:f>'Light, Medium &amp; Heavy Fuel Oils'!$D$22:$D$22</c:f>
              <c:numCache>
                <c:formatCode>_-* #,##0_-;\-* #,##0_-;_-* "-"??_-;_-@_-</c:formatCode>
                <c:ptCount val="1"/>
                <c:pt idx="0">
                  <c:v>0</c:v>
                </c:pt>
              </c:numCache>
            </c:numRef>
          </c:val>
          <c:extLst>
            <c:ext xmlns:c16="http://schemas.microsoft.com/office/drawing/2014/chart" uri="{C3380CC4-5D6E-409C-BE32-E72D297353CC}">
              <c16:uniqueId val="{00000000-ECA2-44DB-A60D-23B8BB477653}"/>
            </c:ext>
          </c:extLst>
        </c:ser>
        <c:dLbls>
          <c:showLegendKey val="0"/>
          <c:showVal val="0"/>
          <c:showCatName val="0"/>
          <c:showSerName val="0"/>
          <c:showPercent val="0"/>
          <c:showBubbleSize val="0"/>
        </c:dLbls>
        <c:gapWidth val="150"/>
        <c:axId val="138097408"/>
        <c:axId val="138098944"/>
      </c:barChart>
      <c:catAx>
        <c:axId val="138097408"/>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8098944"/>
        <c:crosses val="autoZero"/>
        <c:auto val="1"/>
        <c:lblAlgn val="ctr"/>
        <c:lblOffset val="100"/>
        <c:noMultiLvlLbl val="0"/>
      </c:catAx>
      <c:valAx>
        <c:axId val="138098944"/>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(Litres)</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38097408"/>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Light, Medium &amp; Heavy Fuel Oils</a:t>
            </a:r>
            <a:r>
              <a:rPr lang="en-IE" sz="1200">
                <a:solidFill>
                  <a:schemeClr val="tx2"/>
                </a:solidFill>
              </a:rPr>
              <a:t> Costs</a:t>
            </a:r>
          </a:p>
        </c:rich>
      </c:tx>
      <c:overlay val="0"/>
    </c:title>
    <c:autoTitleDeleted val="0"/>
    <c:plotArea>
      <c:layout/>
      <c:barChart>
        <c:barDir val="col"/>
        <c:grouping val="clustered"/>
        <c:varyColors val="0"/>
        <c:ser>
          <c:idx val="0"/>
          <c:order val="0"/>
          <c:tx>
            <c:v>Total Cost</c:v>
          </c:tx>
          <c:invertIfNegative val="0"/>
          <c:cat>
            <c:numRef>
              <c:f>'Light, Medium &amp; Heavy Fuel Oils'!$C$22:$C$22</c:f>
              <c:numCache>
                <c:formatCode>General</c:formatCode>
                <c:ptCount val="1"/>
                <c:pt idx="0">
                  <c:v>0</c:v>
                </c:pt>
              </c:numCache>
            </c:numRef>
          </c:cat>
          <c:val>
            <c:numRef>
              <c:f>'Light, Medium &amp; Heavy Fuel Oils'!$F$22:$F$22</c:f>
              <c:numCache>
                <c:formatCode>"€"#,##0</c:formatCode>
                <c:ptCount val="1"/>
                <c:pt idx="0">
                  <c:v>0</c:v>
                </c:pt>
              </c:numCache>
            </c:numRef>
          </c:val>
          <c:extLst>
            <c:ext xmlns:c16="http://schemas.microsoft.com/office/drawing/2014/chart" uri="{C3380CC4-5D6E-409C-BE32-E72D297353CC}">
              <c16:uniqueId val="{00000000-8E03-47ED-B365-2BB3C7EC9978}"/>
            </c:ext>
          </c:extLst>
        </c:ser>
        <c:dLbls>
          <c:showLegendKey val="0"/>
          <c:showVal val="0"/>
          <c:showCatName val="0"/>
          <c:showSerName val="0"/>
          <c:showPercent val="0"/>
          <c:showBubbleSize val="0"/>
        </c:dLbls>
        <c:gapWidth val="150"/>
        <c:axId val="138123136"/>
        <c:axId val="138124672"/>
      </c:barChart>
      <c:catAx>
        <c:axId val="138123136"/>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8124672"/>
        <c:crosses val="autoZero"/>
        <c:auto val="1"/>
        <c:lblAlgn val="ctr"/>
        <c:lblOffset val="100"/>
        <c:noMultiLvlLbl val="0"/>
      </c:catAx>
      <c:valAx>
        <c:axId val="138124672"/>
        <c:scaling>
          <c:orientation val="minMax"/>
        </c:scaling>
        <c:delete val="0"/>
        <c:axPos val="l"/>
        <c:majorGridlines/>
        <c:title>
          <c:tx>
            <c:rich>
              <a:bodyPr rot="-5400000" vert="horz"/>
              <a:lstStyle/>
              <a:p>
                <a:pPr>
                  <a:defRPr>
                    <a:solidFill>
                      <a:schemeClr val="tx2"/>
                    </a:solidFill>
                  </a:defRPr>
                </a:pPr>
                <a:r>
                  <a:rPr lang="en-IE">
                    <a:solidFill>
                      <a:schemeClr val="tx2"/>
                    </a:solidFill>
                  </a:rPr>
                  <a:t>Annual</a:t>
                </a:r>
                <a:r>
                  <a:rPr lang="en-IE" baseline="0">
                    <a:solidFill>
                      <a:schemeClr val="tx2"/>
                    </a:solidFill>
                  </a:rPr>
                  <a:t> Cost (€)</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8123136"/>
        <c:crosses val="autoZero"/>
        <c:crossBetween val="between"/>
      </c:valAx>
    </c:plotArea>
    <c:legend>
      <c:legendPos val="b"/>
      <c:overlay val="0"/>
      <c:txPr>
        <a:bodyPr/>
        <a:lstStyle/>
        <a:p>
          <a:pPr>
            <a:defRPr>
              <a:solidFill>
                <a:schemeClr val="tx2"/>
              </a:solidFill>
            </a:defRPr>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Light, Medium &amp; Heavy Fuel Oils</a:t>
            </a:r>
            <a:r>
              <a:rPr lang="en-IE" sz="1200">
                <a:solidFill>
                  <a:schemeClr val="tx2"/>
                </a:solidFill>
              </a:rPr>
              <a:t> Consumption</a:t>
            </a:r>
          </a:p>
        </c:rich>
      </c:tx>
      <c:overlay val="0"/>
    </c:title>
    <c:autoTitleDeleted val="0"/>
    <c:plotArea>
      <c:layout/>
      <c:barChart>
        <c:barDir val="col"/>
        <c:grouping val="clustered"/>
        <c:varyColors val="0"/>
        <c:ser>
          <c:idx val="0"/>
          <c:order val="0"/>
          <c:tx>
            <c:v>Total Consumption</c:v>
          </c:tx>
          <c:invertIfNegative val="0"/>
          <c:cat>
            <c:numRef>
              <c:f>'Light, Medium &amp; Heavy Fuel Oils'!$C$22:$C$22</c:f>
              <c:numCache>
                <c:formatCode>General</c:formatCode>
                <c:ptCount val="1"/>
                <c:pt idx="0">
                  <c:v>0</c:v>
                </c:pt>
              </c:numCache>
            </c:numRef>
          </c:cat>
          <c:val>
            <c:numRef>
              <c:f>'Light, Medium &amp; Heavy Fuel Oils'!$E$22:$E$22</c:f>
              <c:numCache>
                <c:formatCode>_-* #,##0_-;\-* #,##0_-;_-* "-"??_-;_-@_-</c:formatCode>
                <c:ptCount val="1"/>
                <c:pt idx="0">
                  <c:v>0</c:v>
                </c:pt>
              </c:numCache>
            </c:numRef>
          </c:val>
          <c:extLst>
            <c:ext xmlns:c16="http://schemas.microsoft.com/office/drawing/2014/chart" uri="{C3380CC4-5D6E-409C-BE32-E72D297353CC}">
              <c16:uniqueId val="{00000000-4D04-4428-A71A-38DBB860F853}"/>
            </c:ext>
          </c:extLst>
        </c:ser>
        <c:dLbls>
          <c:showLegendKey val="0"/>
          <c:showVal val="0"/>
          <c:showCatName val="0"/>
          <c:showSerName val="0"/>
          <c:showPercent val="0"/>
          <c:showBubbleSize val="0"/>
        </c:dLbls>
        <c:gapWidth val="150"/>
        <c:axId val="138231168"/>
        <c:axId val="138257536"/>
      </c:barChart>
      <c:catAx>
        <c:axId val="138231168"/>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8257536"/>
        <c:crosses val="autoZero"/>
        <c:auto val="1"/>
        <c:lblAlgn val="ctr"/>
        <c:lblOffset val="100"/>
        <c:noMultiLvlLbl val="0"/>
      </c:catAx>
      <c:valAx>
        <c:axId val="138257536"/>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(kWh)</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38231168"/>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Road Diesel Purchases (~Consumption)</a:t>
            </a:r>
          </a:p>
        </c:rich>
      </c:tx>
      <c:overlay val="0"/>
    </c:title>
    <c:autoTitleDeleted val="0"/>
    <c:plotArea>
      <c:layout/>
      <c:barChart>
        <c:barDir val="col"/>
        <c:grouping val="stacked"/>
        <c:varyColors val="0"/>
        <c:ser>
          <c:idx val="0"/>
          <c:order val="0"/>
          <c:tx>
            <c:strRef>
              <c:f>'Road Diesel'!$CP$8</c:f>
              <c:strCache>
                <c:ptCount val="1"/>
                <c:pt idx="0">
                  <c:v>Purchase #1</c:v>
                </c:pt>
              </c:strCache>
            </c:strRef>
          </c:tx>
          <c:invertIfNegative val="0"/>
          <c:cat>
            <c:strRef>
              <c:f>'Road Diesel'!$CO$10:$CO$21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'Road Diesel'!$CP$10:$CP$21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85B-4634-A116-3BBFEC811A73}"/>
            </c:ext>
          </c:extLst>
        </c:ser>
        <c:ser>
          <c:idx val="1"/>
          <c:order val="1"/>
          <c:tx>
            <c:strRef>
              <c:f>'Road Diesel'!$CQ$8</c:f>
              <c:strCache>
                <c:ptCount val="1"/>
                <c:pt idx="0">
                  <c:v>Purchase #2</c:v>
                </c:pt>
              </c:strCache>
            </c:strRef>
          </c:tx>
          <c:invertIfNegative val="0"/>
          <c:val>
            <c:numRef>
              <c:f>'Road Diesel'!$CQ$10:$CQ$21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85B-4634-A116-3BBFEC811A73}"/>
            </c:ext>
          </c:extLst>
        </c:ser>
        <c:ser>
          <c:idx val="2"/>
          <c:order val="2"/>
          <c:tx>
            <c:strRef>
              <c:f>'Road Diesel'!$CR$8</c:f>
              <c:strCache>
                <c:ptCount val="1"/>
                <c:pt idx="0">
                  <c:v>Purchase #3</c:v>
                </c:pt>
              </c:strCache>
            </c:strRef>
          </c:tx>
          <c:invertIfNegative val="0"/>
          <c:val>
            <c:numRef>
              <c:f>'Road Diesel'!$CR$10:$CR$21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85B-4634-A116-3BBFEC811A73}"/>
            </c:ext>
          </c:extLst>
        </c:ser>
        <c:ser>
          <c:idx val="3"/>
          <c:order val="3"/>
          <c:tx>
            <c:strRef>
              <c:f>'Road Diesel'!$CS$8</c:f>
              <c:strCache>
                <c:ptCount val="1"/>
                <c:pt idx="0">
                  <c:v>Purchase #4</c:v>
                </c:pt>
              </c:strCache>
            </c:strRef>
          </c:tx>
          <c:invertIfNegative val="0"/>
          <c:val>
            <c:numRef>
              <c:f>'Road Diesel'!$CS$10:$CS$21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85B-4634-A116-3BBFEC811A73}"/>
            </c:ext>
          </c:extLst>
        </c:ser>
        <c:ser>
          <c:idx val="4"/>
          <c:order val="4"/>
          <c:tx>
            <c:strRef>
              <c:f>'Road Diesel'!$CT$8</c:f>
              <c:strCache>
                <c:ptCount val="1"/>
                <c:pt idx="0">
                  <c:v>Purchase #5</c:v>
                </c:pt>
              </c:strCache>
            </c:strRef>
          </c:tx>
          <c:invertIfNegative val="0"/>
          <c:val>
            <c:numRef>
              <c:f>'Road Diesel'!$CT$10:$CT$21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85B-4634-A116-3BBFEC811A73}"/>
            </c:ext>
          </c:extLst>
        </c:ser>
        <c:ser>
          <c:idx val="5"/>
          <c:order val="5"/>
          <c:tx>
            <c:strRef>
              <c:f>'Road Diesel'!$CU$8</c:f>
              <c:strCache>
                <c:ptCount val="1"/>
                <c:pt idx="0">
                  <c:v>Purchase #6</c:v>
                </c:pt>
              </c:strCache>
            </c:strRef>
          </c:tx>
          <c:invertIfNegative val="0"/>
          <c:val>
            <c:numRef>
              <c:f>'Road Diesel'!$CU$10:$CU$21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585B-4634-A116-3BBFEC811A73}"/>
            </c:ext>
          </c:extLst>
        </c:ser>
        <c:ser>
          <c:idx val="6"/>
          <c:order val="6"/>
          <c:tx>
            <c:strRef>
              <c:f>'Road Diesel'!$CV$8</c:f>
              <c:strCache>
                <c:ptCount val="1"/>
                <c:pt idx="0">
                  <c:v>Purchase #7</c:v>
                </c:pt>
              </c:strCache>
            </c:strRef>
          </c:tx>
          <c:invertIfNegative val="0"/>
          <c:val>
            <c:numRef>
              <c:f>'Road Diesel'!$CV$10:$CV$21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85B-4634-A116-3BBFEC811A73}"/>
            </c:ext>
          </c:extLst>
        </c:ser>
        <c:ser>
          <c:idx val="7"/>
          <c:order val="7"/>
          <c:tx>
            <c:strRef>
              <c:f>'Road Diesel'!$CW$8</c:f>
              <c:strCache>
                <c:ptCount val="1"/>
                <c:pt idx="0">
                  <c:v>Purchase #8</c:v>
                </c:pt>
              </c:strCache>
            </c:strRef>
          </c:tx>
          <c:invertIfNegative val="0"/>
          <c:val>
            <c:numRef>
              <c:f>'Road Diesel'!$CW$10:$CW$21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585B-4634-A116-3BBFEC811A73}"/>
            </c:ext>
          </c:extLst>
        </c:ser>
        <c:ser>
          <c:idx val="8"/>
          <c:order val="8"/>
          <c:tx>
            <c:strRef>
              <c:f>'Road Diesel'!$CX$8</c:f>
              <c:strCache>
                <c:ptCount val="1"/>
                <c:pt idx="0">
                  <c:v>Purchase #9</c:v>
                </c:pt>
              </c:strCache>
            </c:strRef>
          </c:tx>
          <c:invertIfNegative val="0"/>
          <c:val>
            <c:numRef>
              <c:f>'Road Diesel'!$CX$10:$CX$21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585B-4634-A116-3BBFEC811A73}"/>
            </c:ext>
          </c:extLst>
        </c:ser>
        <c:ser>
          <c:idx val="9"/>
          <c:order val="9"/>
          <c:tx>
            <c:strRef>
              <c:f>'Road Diesel'!$CY$8</c:f>
              <c:strCache>
                <c:ptCount val="1"/>
                <c:pt idx="0">
                  <c:v>Purchase #10</c:v>
                </c:pt>
              </c:strCache>
            </c:strRef>
          </c:tx>
          <c:invertIfNegative val="0"/>
          <c:val>
            <c:numRef>
              <c:f>'Road Diesel'!$CY$10:$CY$21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585B-4634-A116-3BBFEC811A73}"/>
            </c:ext>
          </c:extLst>
        </c:ser>
        <c:dLbls>
          <c:showLegendKey val="0"/>
          <c:showVal val="0"/>
          <c:showCatName val="0"/>
          <c:showSerName val="0"/>
          <c:showPercent val="0"/>
          <c:showBubbleSize val="0"/>
        </c:dLbls>
        <c:gapWidth val="150"/>
        <c:overlap val="100"/>
        <c:axId val="140620928"/>
        <c:axId val="140622464"/>
      </c:barChart>
      <c:catAx>
        <c:axId val="140620928"/>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0622464"/>
        <c:crosses val="autoZero"/>
        <c:auto val="1"/>
        <c:lblAlgn val="ctr"/>
        <c:lblOffset val="100"/>
        <c:noMultiLvlLbl val="0"/>
      </c:catAx>
      <c:valAx>
        <c:axId val="140622464"/>
        <c:scaling>
          <c:orientation val="minMax"/>
        </c:scaling>
        <c:delete val="0"/>
        <c:axPos val="l"/>
        <c:majorGridlines/>
        <c:title>
          <c:tx>
            <c:rich>
              <a:bodyPr rot="-5400000" vert="horz"/>
              <a:lstStyle/>
              <a:p>
                <a:pPr>
                  <a:defRPr>
                    <a:solidFill>
                      <a:schemeClr val="tx2"/>
                    </a:solidFill>
                  </a:defRPr>
                </a:pPr>
                <a:r>
                  <a:rPr lang="en-IE">
                    <a:solidFill>
                      <a:schemeClr val="tx2"/>
                    </a:solidFill>
                  </a:rPr>
                  <a:t>Monthly Deliveries (Litres)</a:t>
                </a:r>
              </a:p>
            </c:rich>
          </c:tx>
          <c:overlay val="0"/>
        </c:title>
        <c:numFmt formatCode="#,##0" sourceLinked="0"/>
        <c:majorTickMark val="out"/>
        <c:minorTickMark val="none"/>
        <c:tickLblPos val="nextTo"/>
        <c:txPr>
          <a:bodyPr/>
          <a:lstStyle/>
          <a:p>
            <a:pPr>
              <a:defRPr sz="900">
                <a:solidFill>
                  <a:schemeClr val="tx2"/>
                </a:solidFill>
              </a:defRPr>
            </a:pPr>
            <a:endParaRPr lang="en-US"/>
          </a:p>
        </c:txPr>
        <c:crossAx val="14062092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a:t>
            </a:r>
            <a:r>
              <a:rPr lang="en-IE" sz="1200" b="1" i="0" u="none" strike="noStrike" baseline="0"/>
              <a:t>Road Diesel</a:t>
            </a:r>
            <a:r>
              <a:rPr lang="en-IE" sz="1200">
                <a:solidFill>
                  <a:schemeClr val="tx2"/>
                </a:solidFill>
              </a:rPr>
              <a:t> Costs</a:t>
            </a:r>
          </a:p>
        </c:rich>
      </c:tx>
      <c:overlay val="0"/>
    </c:title>
    <c:autoTitleDeleted val="0"/>
    <c:plotArea>
      <c:layout/>
      <c:barChart>
        <c:barDir val="col"/>
        <c:grouping val="stacked"/>
        <c:varyColors val="0"/>
        <c:ser>
          <c:idx val="0"/>
          <c:order val="0"/>
          <c:invertIfNegative val="0"/>
          <c:cat>
            <c:strRef>
              <c:f>'Road Diesel'!$CO$10:$CO$21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'Road Diesel'!$CZ$10:$CZ$21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15D-47DB-BDA5-7DF13680EF85}"/>
            </c:ext>
          </c:extLst>
        </c:ser>
        <c:dLbls>
          <c:showLegendKey val="0"/>
          <c:showVal val="0"/>
          <c:showCatName val="0"/>
          <c:showSerName val="0"/>
          <c:showPercent val="0"/>
          <c:showBubbleSize val="0"/>
        </c:dLbls>
        <c:gapWidth val="150"/>
        <c:overlap val="100"/>
        <c:axId val="138295936"/>
        <c:axId val="138318208"/>
      </c:barChart>
      <c:catAx>
        <c:axId val="138295936"/>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8318208"/>
        <c:crosses val="autoZero"/>
        <c:auto val="1"/>
        <c:lblAlgn val="ctr"/>
        <c:lblOffset val="100"/>
        <c:noMultiLvlLbl val="0"/>
      </c:catAx>
      <c:valAx>
        <c:axId val="138318208"/>
        <c:scaling>
          <c:orientation val="minMax"/>
        </c:scaling>
        <c:delete val="0"/>
        <c:axPos val="l"/>
        <c:majorGridlines/>
        <c:title>
          <c:tx>
            <c:rich>
              <a:bodyPr rot="-5400000" vert="horz"/>
              <a:lstStyle/>
              <a:p>
                <a:pPr>
                  <a:defRPr>
                    <a:solidFill>
                      <a:schemeClr val="tx2"/>
                    </a:solidFill>
                  </a:defRPr>
                </a:pPr>
                <a:r>
                  <a:rPr lang="en-IE">
                    <a:solidFill>
                      <a:schemeClr val="tx2"/>
                    </a:solidFill>
                  </a:rPr>
                  <a:t>Monthly </a:t>
                </a:r>
                <a:r>
                  <a:rPr lang="en-IE" baseline="0">
                    <a:solidFill>
                      <a:schemeClr val="tx2"/>
                    </a:solidFill>
                  </a:rPr>
                  <a:t>Costs</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8295936"/>
        <c:crosses val="autoZero"/>
        <c:crossBetween val="between"/>
      </c:valAx>
    </c:plotArea>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Energy Cost</a:t>
            </a:r>
          </a:p>
        </c:rich>
      </c:tx>
      <c:overlay val="0"/>
    </c:title>
    <c:autoTitleDeleted val="0"/>
    <c:plotArea>
      <c:layout/>
      <c:barChart>
        <c:barDir val="col"/>
        <c:grouping val="stacked"/>
        <c:varyColors val="0"/>
        <c:ser>
          <c:idx val="0"/>
          <c:order val="0"/>
          <c:tx>
            <c:strRef>
              <c:f>Summary!$AV$6</c:f>
              <c:strCache>
                <c:ptCount val="1"/>
                <c:pt idx="0">
                  <c:v>Electricity</c:v>
                </c:pt>
              </c:strCache>
            </c:strRef>
          </c:tx>
          <c:invertIfNegative val="0"/>
          <c:cat>
            <c:numRef>
              <c:f>Summary!$AU$19:$AU$19</c:f>
              <c:numCache>
                <c:formatCode>0</c:formatCode>
                <c:ptCount val="1"/>
                <c:pt idx="0">
                  <c:v>0</c:v>
                </c:pt>
              </c:numCache>
            </c:numRef>
          </c:cat>
          <c:val>
            <c:numRef>
              <c:f>Summary!$AV$19:$AV$19</c:f>
              <c:numCache>
                <c:formatCode>"€"#,##0</c:formatCode>
                <c:ptCount val="1"/>
                <c:pt idx="0">
                  <c:v>0</c:v>
                </c:pt>
              </c:numCache>
            </c:numRef>
          </c:val>
          <c:extLst>
            <c:ext xmlns:c16="http://schemas.microsoft.com/office/drawing/2014/chart" uri="{C3380CC4-5D6E-409C-BE32-E72D297353CC}">
              <c16:uniqueId val="{00000000-0CC4-4E7C-BAF0-9D88FC5BD1FA}"/>
            </c:ext>
          </c:extLst>
        </c:ser>
        <c:ser>
          <c:idx val="1"/>
          <c:order val="1"/>
          <c:tx>
            <c:strRef>
              <c:f>Summary!$AW$6</c:f>
              <c:strCache>
                <c:ptCount val="1"/>
                <c:pt idx="0">
                  <c:v>Natural Gas</c:v>
                </c:pt>
              </c:strCache>
            </c:strRef>
          </c:tx>
          <c:invertIfNegative val="0"/>
          <c:cat>
            <c:numRef>
              <c:f>Summary!$AU$19:$AU$19</c:f>
              <c:numCache>
                <c:formatCode>0</c:formatCode>
                <c:ptCount val="1"/>
                <c:pt idx="0">
                  <c:v>0</c:v>
                </c:pt>
              </c:numCache>
            </c:numRef>
          </c:cat>
          <c:val>
            <c:numRef>
              <c:f>Summary!$AW$19:$AW$19</c:f>
              <c:numCache>
                <c:formatCode>"€"#,##0</c:formatCode>
                <c:ptCount val="1"/>
                <c:pt idx="0">
                  <c:v>0</c:v>
                </c:pt>
              </c:numCache>
            </c:numRef>
          </c:val>
          <c:extLst>
            <c:ext xmlns:c16="http://schemas.microsoft.com/office/drawing/2014/chart" uri="{C3380CC4-5D6E-409C-BE32-E72D297353CC}">
              <c16:uniqueId val="{00000001-0CC4-4E7C-BAF0-9D88FC5BD1FA}"/>
            </c:ext>
          </c:extLst>
        </c:ser>
        <c:ser>
          <c:idx val="2"/>
          <c:order val="2"/>
          <c:tx>
            <c:strRef>
              <c:f>Summary!$AX$6</c:f>
              <c:strCache>
                <c:ptCount val="1"/>
                <c:pt idx="0">
                  <c:v>LPG</c:v>
                </c:pt>
              </c:strCache>
            </c:strRef>
          </c:tx>
          <c:invertIfNegative val="0"/>
          <c:cat>
            <c:numRef>
              <c:f>Summary!$AU$19:$AU$19</c:f>
              <c:numCache>
                <c:formatCode>0</c:formatCode>
                <c:ptCount val="1"/>
                <c:pt idx="0">
                  <c:v>0</c:v>
                </c:pt>
              </c:numCache>
            </c:numRef>
          </c:cat>
          <c:val>
            <c:numRef>
              <c:f>Summary!$AX$19:$AX$19</c:f>
              <c:numCache>
                <c:formatCode>"€"#,##0</c:formatCode>
                <c:ptCount val="1"/>
                <c:pt idx="0">
                  <c:v>0</c:v>
                </c:pt>
              </c:numCache>
            </c:numRef>
          </c:val>
          <c:extLst>
            <c:ext xmlns:c16="http://schemas.microsoft.com/office/drawing/2014/chart" uri="{C3380CC4-5D6E-409C-BE32-E72D297353CC}">
              <c16:uniqueId val="{00000002-0CC4-4E7C-BAF0-9D88FC5BD1FA}"/>
            </c:ext>
          </c:extLst>
        </c:ser>
        <c:ser>
          <c:idx val="3"/>
          <c:order val="3"/>
          <c:tx>
            <c:strRef>
              <c:f>Summary!$AY$6</c:f>
              <c:strCache>
                <c:ptCount val="1"/>
                <c:pt idx="0">
                  <c:v>Kerosene</c:v>
                </c:pt>
              </c:strCache>
            </c:strRef>
          </c:tx>
          <c:invertIfNegative val="0"/>
          <c:cat>
            <c:numRef>
              <c:f>Summary!$AU$19:$AU$19</c:f>
              <c:numCache>
                <c:formatCode>0</c:formatCode>
                <c:ptCount val="1"/>
                <c:pt idx="0">
                  <c:v>0</c:v>
                </c:pt>
              </c:numCache>
            </c:numRef>
          </c:cat>
          <c:val>
            <c:numRef>
              <c:f>Summary!$AY$19:$AY$19</c:f>
              <c:numCache>
                <c:formatCode>"€"#,##0</c:formatCode>
                <c:ptCount val="1"/>
                <c:pt idx="0">
                  <c:v>0</c:v>
                </c:pt>
              </c:numCache>
            </c:numRef>
          </c:val>
          <c:extLst>
            <c:ext xmlns:c16="http://schemas.microsoft.com/office/drawing/2014/chart" uri="{C3380CC4-5D6E-409C-BE32-E72D297353CC}">
              <c16:uniqueId val="{00000003-0CC4-4E7C-BAF0-9D88FC5BD1FA}"/>
            </c:ext>
          </c:extLst>
        </c:ser>
        <c:ser>
          <c:idx val="4"/>
          <c:order val="4"/>
          <c:tx>
            <c:strRef>
              <c:f>Summary!$AZ$6</c:f>
              <c:strCache>
                <c:ptCount val="1"/>
                <c:pt idx="0">
                  <c:v>Marked Gasoil</c:v>
                </c:pt>
              </c:strCache>
            </c:strRef>
          </c:tx>
          <c:invertIfNegative val="0"/>
          <c:cat>
            <c:numRef>
              <c:f>Summary!$AU$19:$AU$19</c:f>
              <c:numCache>
                <c:formatCode>0</c:formatCode>
                <c:ptCount val="1"/>
                <c:pt idx="0">
                  <c:v>0</c:v>
                </c:pt>
              </c:numCache>
            </c:numRef>
          </c:cat>
          <c:val>
            <c:numRef>
              <c:f>Summary!$AZ$19:$AZ$19</c:f>
              <c:numCache>
                <c:formatCode>"€"#,##0</c:formatCode>
                <c:ptCount val="1"/>
                <c:pt idx="0">
                  <c:v>0</c:v>
                </c:pt>
              </c:numCache>
            </c:numRef>
          </c:val>
          <c:extLst>
            <c:ext xmlns:c16="http://schemas.microsoft.com/office/drawing/2014/chart" uri="{C3380CC4-5D6E-409C-BE32-E72D297353CC}">
              <c16:uniqueId val="{00000004-0CC4-4E7C-BAF0-9D88FC5BD1FA}"/>
            </c:ext>
          </c:extLst>
        </c:ser>
        <c:ser>
          <c:idx val="5"/>
          <c:order val="5"/>
          <c:tx>
            <c:strRef>
              <c:f>Summary!$BA$6</c:f>
              <c:strCache>
                <c:ptCount val="1"/>
                <c:pt idx="0">
                  <c:v>Fuel Oils</c:v>
                </c:pt>
              </c:strCache>
            </c:strRef>
          </c:tx>
          <c:invertIfNegative val="0"/>
          <c:cat>
            <c:numRef>
              <c:f>Summary!$AU$19:$AU$19</c:f>
              <c:numCache>
                <c:formatCode>0</c:formatCode>
                <c:ptCount val="1"/>
                <c:pt idx="0">
                  <c:v>0</c:v>
                </c:pt>
              </c:numCache>
            </c:numRef>
          </c:cat>
          <c:val>
            <c:numRef>
              <c:f>Summary!$BA$19:$BA$19</c:f>
              <c:numCache>
                <c:formatCode>"€"#,##0</c:formatCode>
                <c:ptCount val="1"/>
                <c:pt idx="0">
                  <c:v>0</c:v>
                </c:pt>
              </c:numCache>
            </c:numRef>
          </c:val>
          <c:extLst>
            <c:ext xmlns:c16="http://schemas.microsoft.com/office/drawing/2014/chart" uri="{C3380CC4-5D6E-409C-BE32-E72D297353CC}">
              <c16:uniqueId val="{00000005-0CC4-4E7C-BAF0-9D88FC5BD1FA}"/>
            </c:ext>
          </c:extLst>
        </c:ser>
        <c:ser>
          <c:idx val="6"/>
          <c:order val="6"/>
          <c:tx>
            <c:strRef>
              <c:f>Summary!$BB$6</c:f>
              <c:strCache>
                <c:ptCount val="1"/>
                <c:pt idx="0">
                  <c:v>Road Diesel</c:v>
                </c:pt>
              </c:strCache>
            </c:strRef>
          </c:tx>
          <c:invertIfNegative val="0"/>
          <c:cat>
            <c:numRef>
              <c:f>Summary!$AU$19:$AU$19</c:f>
              <c:numCache>
                <c:formatCode>0</c:formatCode>
                <c:ptCount val="1"/>
                <c:pt idx="0">
                  <c:v>0</c:v>
                </c:pt>
              </c:numCache>
            </c:numRef>
          </c:cat>
          <c:val>
            <c:numRef>
              <c:f>Summary!$BB$19:$BB$19</c:f>
              <c:numCache>
                <c:formatCode>"€"#,##0</c:formatCode>
                <c:ptCount val="1"/>
                <c:pt idx="0">
                  <c:v>0</c:v>
                </c:pt>
              </c:numCache>
            </c:numRef>
          </c:val>
          <c:extLst>
            <c:ext xmlns:c16="http://schemas.microsoft.com/office/drawing/2014/chart" uri="{C3380CC4-5D6E-409C-BE32-E72D297353CC}">
              <c16:uniqueId val="{00000006-0CC4-4E7C-BAF0-9D88FC5BD1FA}"/>
            </c:ext>
          </c:extLst>
        </c:ser>
        <c:ser>
          <c:idx val="7"/>
          <c:order val="7"/>
          <c:tx>
            <c:strRef>
              <c:f>Summary!$BC$6</c:f>
              <c:strCache>
                <c:ptCount val="1"/>
                <c:pt idx="0">
                  <c:v>Petrol</c:v>
                </c:pt>
              </c:strCache>
            </c:strRef>
          </c:tx>
          <c:invertIfNegative val="0"/>
          <c:cat>
            <c:numRef>
              <c:f>Summary!$AU$19:$AU$19</c:f>
              <c:numCache>
                <c:formatCode>0</c:formatCode>
                <c:ptCount val="1"/>
                <c:pt idx="0">
                  <c:v>0</c:v>
                </c:pt>
              </c:numCache>
            </c:numRef>
          </c:cat>
          <c:val>
            <c:numRef>
              <c:f>Summary!$BC$19:$BC$19</c:f>
              <c:numCache>
                <c:formatCode>"€"#,##0</c:formatCode>
                <c:ptCount val="1"/>
                <c:pt idx="0">
                  <c:v>0</c:v>
                </c:pt>
              </c:numCache>
            </c:numRef>
          </c:val>
          <c:extLst>
            <c:ext xmlns:c16="http://schemas.microsoft.com/office/drawing/2014/chart" uri="{C3380CC4-5D6E-409C-BE32-E72D297353CC}">
              <c16:uniqueId val="{00000007-0CC4-4E7C-BAF0-9D88FC5BD1FA}"/>
            </c:ext>
          </c:extLst>
        </c:ser>
        <c:ser>
          <c:idx val="8"/>
          <c:order val="8"/>
          <c:tx>
            <c:strRef>
              <c:f>Summary!$BD$6</c:f>
              <c:strCache>
                <c:ptCount val="1"/>
                <c:pt idx="0">
                  <c:v>0</c:v>
                </c:pt>
              </c:strCache>
            </c:strRef>
          </c:tx>
          <c:invertIfNegative val="0"/>
          <c:cat>
            <c:numRef>
              <c:f>Summary!$AU$19:$AU$19</c:f>
              <c:numCache>
                <c:formatCode>0</c:formatCode>
                <c:ptCount val="1"/>
                <c:pt idx="0">
                  <c:v>0</c:v>
                </c:pt>
              </c:numCache>
            </c:numRef>
          </c:cat>
          <c:val>
            <c:numRef>
              <c:f>Summary!$BD$19:$BD$19</c:f>
              <c:numCache>
                <c:formatCode>"€"#,##0</c:formatCode>
                <c:ptCount val="1"/>
                <c:pt idx="0">
                  <c:v>0</c:v>
                </c:pt>
              </c:numCache>
            </c:numRef>
          </c:val>
          <c:extLst>
            <c:ext xmlns:c16="http://schemas.microsoft.com/office/drawing/2014/chart" uri="{C3380CC4-5D6E-409C-BE32-E72D297353CC}">
              <c16:uniqueId val="{00000008-0CC4-4E7C-BAF0-9D88FC5BD1FA}"/>
            </c:ext>
          </c:extLst>
        </c:ser>
        <c:dLbls>
          <c:showLegendKey val="0"/>
          <c:showVal val="0"/>
          <c:showCatName val="0"/>
          <c:showSerName val="0"/>
          <c:showPercent val="0"/>
          <c:showBubbleSize val="0"/>
        </c:dLbls>
        <c:gapWidth val="150"/>
        <c:overlap val="100"/>
        <c:axId val="135191936"/>
        <c:axId val="135332992"/>
      </c:barChart>
      <c:catAx>
        <c:axId val="135191936"/>
        <c:scaling>
          <c:orientation val="minMax"/>
        </c:scaling>
        <c:delete val="0"/>
        <c:axPos val="b"/>
        <c:numFmt formatCode="0" sourceLinked="1"/>
        <c:majorTickMark val="out"/>
        <c:minorTickMark val="none"/>
        <c:tickLblPos val="nextTo"/>
        <c:txPr>
          <a:bodyPr/>
          <a:lstStyle/>
          <a:p>
            <a:pPr>
              <a:defRPr sz="900">
                <a:solidFill>
                  <a:schemeClr val="tx2"/>
                </a:solidFill>
              </a:defRPr>
            </a:pPr>
            <a:endParaRPr lang="en-US"/>
          </a:p>
        </c:txPr>
        <c:crossAx val="135332992"/>
        <c:crosses val="autoZero"/>
        <c:auto val="1"/>
        <c:lblAlgn val="ctr"/>
        <c:lblOffset val="100"/>
        <c:noMultiLvlLbl val="0"/>
      </c:catAx>
      <c:valAx>
        <c:axId val="135332992"/>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a:t>
                </a: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5191936"/>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Road Diesel</a:t>
            </a:r>
            <a:r>
              <a:rPr lang="en-IE" sz="1200">
                <a:solidFill>
                  <a:schemeClr val="tx2"/>
                </a:solidFill>
              </a:rPr>
              <a:t> Consumption</a:t>
            </a:r>
          </a:p>
        </c:rich>
      </c:tx>
      <c:overlay val="0"/>
    </c:title>
    <c:autoTitleDeleted val="0"/>
    <c:plotArea>
      <c:layout/>
      <c:barChart>
        <c:barDir val="col"/>
        <c:grouping val="clustered"/>
        <c:varyColors val="0"/>
        <c:ser>
          <c:idx val="0"/>
          <c:order val="0"/>
          <c:tx>
            <c:v>Total Consumption</c:v>
          </c:tx>
          <c:invertIfNegative val="0"/>
          <c:cat>
            <c:numRef>
              <c:f>'Road Diesel'!$C$22:$C$22</c:f>
              <c:numCache>
                <c:formatCode>General</c:formatCode>
                <c:ptCount val="1"/>
                <c:pt idx="0">
                  <c:v>0</c:v>
                </c:pt>
              </c:numCache>
            </c:numRef>
          </c:cat>
          <c:val>
            <c:numRef>
              <c:f>'Road Diesel'!$D$22:$D$22</c:f>
              <c:numCache>
                <c:formatCode>_-* #,##0_-;\-* #,##0_-;_-* "-"??_-;_-@_-</c:formatCode>
                <c:ptCount val="1"/>
                <c:pt idx="0">
                  <c:v>0</c:v>
                </c:pt>
              </c:numCache>
            </c:numRef>
          </c:val>
          <c:extLst>
            <c:ext xmlns:c16="http://schemas.microsoft.com/office/drawing/2014/chart" uri="{C3380CC4-5D6E-409C-BE32-E72D297353CC}">
              <c16:uniqueId val="{00000000-208F-4A0C-B673-428789E210A3}"/>
            </c:ext>
          </c:extLst>
        </c:ser>
        <c:dLbls>
          <c:showLegendKey val="0"/>
          <c:showVal val="0"/>
          <c:showCatName val="0"/>
          <c:showSerName val="0"/>
          <c:showPercent val="0"/>
          <c:showBubbleSize val="0"/>
        </c:dLbls>
        <c:gapWidth val="150"/>
        <c:axId val="140591104"/>
        <c:axId val="140592640"/>
      </c:barChart>
      <c:catAx>
        <c:axId val="140591104"/>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40592640"/>
        <c:crosses val="autoZero"/>
        <c:auto val="1"/>
        <c:lblAlgn val="ctr"/>
        <c:lblOffset val="100"/>
        <c:noMultiLvlLbl val="0"/>
      </c:catAx>
      <c:valAx>
        <c:axId val="140592640"/>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(Litres)</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40591104"/>
        <c:crosses val="autoZero"/>
        <c:crossBetween val="between"/>
      </c:valAx>
    </c:plotArea>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Road Diesel</a:t>
            </a:r>
            <a:r>
              <a:rPr lang="en-IE" sz="1200">
                <a:solidFill>
                  <a:schemeClr val="tx2"/>
                </a:solidFill>
              </a:rPr>
              <a:t> Costs</a:t>
            </a:r>
          </a:p>
        </c:rich>
      </c:tx>
      <c:overlay val="0"/>
    </c:title>
    <c:autoTitleDeleted val="0"/>
    <c:plotArea>
      <c:layout/>
      <c:barChart>
        <c:barDir val="col"/>
        <c:grouping val="clustered"/>
        <c:varyColors val="0"/>
        <c:ser>
          <c:idx val="0"/>
          <c:order val="0"/>
          <c:tx>
            <c:v>Total Cost</c:v>
          </c:tx>
          <c:invertIfNegative val="0"/>
          <c:cat>
            <c:numRef>
              <c:f>'Road Diesel'!$C$22:$C$22</c:f>
              <c:numCache>
                <c:formatCode>General</c:formatCode>
                <c:ptCount val="1"/>
                <c:pt idx="0">
                  <c:v>0</c:v>
                </c:pt>
              </c:numCache>
            </c:numRef>
          </c:cat>
          <c:val>
            <c:numRef>
              <c:f>'Road Diesel'!$F$22:$F$22</c:f>
              <c:numCache>
                <c:formatCode>"€"#,##0</c:formatCode>
                <c:ptCount val="1"/>
                <c:pt idx="0">
                  <c:v>0</c:v>
                </c:pt>
              </c:numCache>
            </c:numRef>
          </c:val>
          <c:extLst>
            <c:ext xmlns:c16="http://schemas.microsoft.com/office/drawing/2014/chart" uri="{C3380CC4-5D6E-409C-BE32-E72D297353CC}">
              <c16:uniqueId val="{00000000-33DB-4171-B8EE-EC75997CB14B}"/>
            </c:ext>
          </c:extLst>
        </c:ser>
        <c:dLbls>
          <c:showLegendKey val="0"/>
          <c:showVal val="0"/>
          <c:showCatName val="0"/>
          <c:showSerName val="0"/>
          <c:showPercent val="0"/>
          <c:showBubbleSize val="0"/>
        </c:dLbls>
        <c:gapWidth val="150"/>
        <c:axId val="140723328"/>
        <c:axId val="140724864"/>
      </c:barChart>
      <c:catAx>
        <c:axId val="140723328"/>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40724864"/>
        <c:crosses val="autoZero"/>
        <c:auto val="1"/>
        <c:lblAlgn val="ctr"/>
        <c:lblOffset val="100"/>
        <c:noMultiLvlLbl val="0"/>
      </c:catAx>
      <c:valAx>
        <c:axId val="140724864"/>
        <c:scaling>
          <c:orientation val="minMax"/>
        </c:scaling>
        <c:delete val="0"/>
        <c:axPos val="l"/>
        <c:majorGridlines/>
        <c:title>
          <c:tx>
            <c:rich>
              <a:bodyPr rot="-5400000" vert="horz"/>
              <a:lstStyle/>
              <a:p>
                <a:pPr>
                  <a:defRPr>
                    <a:solidFill>
                      <a:schemeClr val="tx2"/>
                    </a:solidFill>
                  </a:defRPr>
                </a:pPr>
                <a:r>
                  <a:rPr lang="en-IE">
                    <a:solidFill>
                      <a:schemeClr val="tx2"/>
                    </a:solidFill>
                  </a:rPr>
                  <a:t>Annual</a:t>
                </a:r>
                <a:r>
                  <a:rPr lang="en-IE" baseline="0">
                    <a:solidFill>
                      <a:schemeClr val="tx2"/>
                    </a:solidFill>
                  </a:rPr>
                  <a:t> Cost (€)</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40723328"/>
        <c:crosses val="autoZero"/>
        <c:crossBetween val="between"/>
      </c:valAx>
    </c:plotArea>
    <c:legend>
      <c:legendPos val="b"/>
      <c:overlay val="0"/>
      <c:txPr>
        <a:bodyPr/>
        <a:lstStyle/>
        <a:p>
          <a:pPr>
            <a:defRPr>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Road Diesel</a:t>
            </a:r>
            <a:r>
              <a:rPr lang="en-IE" sz="1200">
                <a:solidFill>
                  <a:schemeClr val="tx2"/>
                </a:solidFill>
              </a:rPr>
              <a:t> Consumption</a:t>
            </a:r>
          </a:p>
        </c:rich>
      </c:tx>
      <c:overlay val="0"/>
    </c:title>
    <c:autoTitleDeleted val="0"/>
    <c:plotArea>
      <c:layout/>
      <c:barChart>
        <c:barDir val="col"/>
        <c:grouping val="clustered"/>
        <c:varyColors val="0"/>
        <c:ser>
          <c:idx val="0"/>
          <c:order val="0"/>
          <c:tx>
            <c:v>Total Consumption</c:v>
          </c:tx>
          <c:invertIfNegative val="0"/>
          <c:cat>
            <c:numRef>
              <c:f>'Road Diesel'!$C$22:$C$22</c:f>
              <c:numCache>
                <c:formatCode>General</c:formatCode>
                <c:ptCount val="1"/>
                <c:pt idx="0">
                  <c:v>0</c:v>
                </c:pt>
              </c:numCache>
            </c:numRef>
          </c:cat>
          <c:val>
            <c:numRef>
              <c:f>'Road Diesel'!$E$22:$E$22</c:f>
              <c:numCache>
                <c:formatCode>_-* #,##0_-;\-* #,##0_-;_-* "-"??_-;_-@_-</c:formatCode>
                <c:ptCount val="1"/>
                <c:pt idx="0">
                  <c:v>0</c:v>
                </c:pt>
              </c:numCache>
            </c:numRef>
          </c:val>
          <c:extLst>
            <c:ext xmlns:c16="http://schemas.microsoft.com/office/drawing/2014/chart" uri="{C3380CC4-5D6E-409C-BE32-E72D297353CC}">
              <c16:uniqueId val="{00000000-326A-43A9-AA32-F305860D0FDD}"/>
            </c:ext>
          </c:extLst>
        </c:ser>
        <c:dLbls>
          <c:showLegendKey val="0"/>
          <c:showVal val="0"/>
          <c:showCatName val="0"/>
          <c:showSerName val="0"/>
          <c:showPercent val="0"/>
          <c:showBubbleSize val="0"/>
        </c:dLbls>
        <c:gapWidth val="150"/>
        <c:axId val="140769920"/>
        <c:axId val="140775808"/>
      </c:barChart>
      <c:catAx>
        <c:axId val="140769920"/>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40775808"/>
        <c:crosses val="autoZero"/>
        <c:auto val="1"/>
        <c:lblAlgn val="ctr"/>
        <c:lblOffset val="100"/>
        <c:noMultiLvlLbl val="0"/>
      </c:catAx>
      <c:valAx>
        <c:axId val="140775808"/>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(kWh)</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40769920"/>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Petrol Purchases (~Consumption)</a:t>
            </a:r>
          </a:p>
        </c:rich>
      </c:tx>
      <c:overlay val="0"/>
    </c:title>
    <c:autoTitleDeleted val="0"/>
    <c:plotArea>
      <c:layout/>
      <c:barChart>
        <c:barDir val="col"/>
        <c:grouping val="stacked"/>
        <c:varyColors val="0"/>
        <c:ser>
          <c:idx val="0"/>
          <c:order val="0"/>
          <c:tx>
            <c:strRef>
              <c:f>Petrol!$CP$8</c:f>
              <c:strCache>
                <c:ptCount val="1"/>
                <c:pt idx="0">
                  <c:v>Purchase #1</c:v>
                </c:pt>
              </c:strCache>
            </c:strRef>
          </c:tx>
          <c:invertIfNegative val="0"/>
          <c:cat>
            <c:strRef>
              <c:f>Petrol!$CO$10:$CO$21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Petrol!$CP$10:$CP$21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F1B-425C-88C6-9FF5752B717E}"/>
            </c:ext>
          </c:extLst>
        </c:ser>
        <c:ser>
          <c:idx val="1"/>
          <c:order val="1"/>
          <c:tx>
            <c:strRef>
              <c:f>Petrol!$CQ$8</c:f>
              <c:strCache>
                <c:ptCount val="1"/>
                <c:pt idx="0">
                  <c:v>Purchase #2</c:v>
                </c:pt>
              </c:strCache>
            </c:strRef>
          </c:tx>
          <c:invertIfNegative val="0"/>
          <c:val>
            <c:numRef>
              <c:f>Petrol!$CQ$10:$CQ$21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F1B-425C-88C6-9FF5752B717E}"/>
            </c:ext>
          </c:extLst>
        </c:ser>
        <c:ser>
          <c:idx val="2"/>
          <c:order val="2"/>
          <c:tx>
            <c:strRef>
              <c:f>Petrol!$CR$8</c:f>
              <c:strCache>
                <c:ptCount val="1"/>
                <c:pt idx="0">
                  <c:v>Purchase #3</c:v>
                </c:pt>
              </c:strCache>
            </c:strRef>
          </c:tx>
          <c:invertIfNegative val="0"/>
          <c:val>
            <c:numRef>
              <c:f>Petrol!$CR$10:$CR$21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F1B-425C-88C6-9FF5752B717E}"/>
            </c:ext>
          </c:extLst>
        </c:ser>
        <c:ser>
          <c:idx val="3"/>
          <c:order val="3"/>
          <c:tx>
            <c:strRef>
              <c:f>Petrol!$CS$8</c:f>
              <c:strCache>
                <c:ptCount val="1"/>
                <c:pt idx="0">
                  <c:v>Purchase #4</c:v>
                </c:pt>
              </c:strCache>
            </c:strRef>
          </c:tx>
          <c:invertIfNegative val="0"/>
          <c:val>
            <c:numRef>
              <c:f>Petrol!$CS$10:$CS$21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F1B-425C-88C6-9FF5752B717E}"/>
            </c:ext>
          </c:extLst>
        </c:ser>
        <c:ser>
          <c:idx val="4"/>
          <c:order val="4"/>
          <c:tx>
            <c:strRef>
              <c:f>Petrol!$CT$8</c:f>
              <c:strCache>
                <c:ptCount val="1"/>
                <c:pt idx="0">
                  <c:v>Purchase #5</c:v>
                </c:pt>
              </c:strCache>
            </c:strRef>
          </c:tx>
          <c:invertIfNegative val="0"/>
          <c:val>
            <c:numRef>
              <c:f>Petrol!$CT$10:$CT$21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3F1B-425C-88C6-9FF5752B717E}"/>
            </c:ext>
          </c:extLst>
        </c:ser>
        <c:ser>
          <c:idx val="5"/>
          <c:order val="5"/>
          <c:tx>
            <c:strRef>
              <c:f>Petrol!$CU$8</c:f>
              <c:strCache>
                <c:ptCount val="1"/>
                <c:pt idx="0">
                  <c:v>Purchase #6</c:v>
                </c:pt>
              </c:strCache>
            </c:strRef>
          </c:tx>
          <c:invertIfNegative val="0"/>
          <c:val>
            <c:numRef>
              <c:f>Petrol!$CU$10:$CU$21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3F1B-425C-88C6-9FF5752B717E}"/>
            </c:ext>
          </c:extLst>
        </c:ser>
        <c:ser>
          <c:idx val="6"/>
          <c:order val="6"/>
          <c:tx>
            <c:strRef>
              <c:f>Petrol!$CV$8</c:f>
              <c:strCache>
                <c:ptCount val="1"/>
                <c:pt idx="0">
                  <c:v>Purchase #7</c:v>
                </c:pt>
              </c:strCache>
            </c:strRef>
          </c:tx>
          <c:invertIfNegative val="0"/>
          <c:val>
            <c:numRef>
              <c:f>Petrol!$CV$10:$CV$21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3F1B-425C-88C6-9FF5752B717E}"/>
            </c:ext>
          </c:extLst>
        </c:ser>
        <c:ser>
          <c:idx val="7"/>
          <c:order val="7"/>
          <c:tx>
            <c:strRef>
              <c:f>Petrol!$CW$8</c:f>
              <c:strCache>
                <c:ptCount val="1"/>
                <c:pt idx="0">
                  <c:v>Purchase #8</c:v>
                </c:pt>
              </c:strCache>
            </c:strRef>
          </c:tx>
          <c:invertIfNegative val="0"/>
          <c:val>
            <c:numRef>
              <c:f>Petrol!$CW$10:$CW$21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3F1B-425C-88C6-9FF5752B717E}"/>
            </c:ext>
          </c:extLst>
        </c:ser>
        <c:ser>
          <c:idx val="8"/>
          <c:order val="8"/>
          <c:tx>
            <c:strRef>
              <c:f>Petrol!$CX$8</c:f>
              <c:strCache>
                <c:ptCount val="1"/>
                <c:pt idx="0">
                  <c:v>Purchase #9</c:v>
                </c:pt>
              </c:strCache>
            </c:strRef>
          </c:tx>
          <c:invertIfNegative val="0"/>
          <c:val>
            <c:numRef>
              <c:f>Petrol!$CX$10:$CX$21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3F1B-425C-88C6-9FF5752B717E}"/>
            </c:ext>
          </c:extLst>
        </c:ser>
        <c:ser>
          <c:idx val="9"/>
          <c:order val="9"/>
          <c:tx>
            <c:strRef>
              <c:f>Petrol!$CY$8</c:f>
              <c:strCache>
                <c:ptCount val="1"/>
                <c:pt idx="0">
                  <c:v>Purchase #10</c:v>
                </c:pt>
              </c:strCache>
            </c:strRef>
          </c:tx>
          <c:invertIfNegative val="0"/>
          <c:val>
            <c:numRef>
              <c:f>Petrol!$CY$10:$CY$21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3F1B-425C-88C6-9FF5752B717E}"/>
            </c:ext>
          </c:extLst>
        </c:ser>
        <c:dLbls>
          <c:showLegendKey val="0"/>
          <c:showVal val="0"/>
          <c:showCatName val="0"/>
          <c:showSerName val="0"/>
          <c:showPercent val="0"/>
          <c:showBubbleSize val="0"/>
        </c:dLbls>
        <c:gapWidth val="150"/>
        <c:overlap val="100"/>
        <c:axId val="141013376"/>
        <c:axId val="141014912"/>
      </c:barChart>
      <c:catAx>
        <c:axId val="141013376"/>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1014912"/>
        <c:crosses val="autoZero"/>
        <c:auto val="1"/>
        <c:lblAlgn val="ctr"/>
        <c:lblOffset val="100"/>
        <c:noMultiLvlLbl val="0"/>
      </c:catAx>
      <c:valAx>
        <c:axId val="141014912"/>
        <c:scaling>
          <c:orientation val="minMax"/>
        </c:scaling>
        <c:delete val="0"/>
        <c:axPos val="l"/>
        <c:majorGridlines/>
        <c:title>
          <c:tx>
            <c:rich>
              <a:bodyPr rot="-5400000" vert="horz"/>
              <a:lstStyle/>
              <a:p>
                <a:pPr>
                  <a:defRPr>
                    <a:solidFill>
                      <a:schemeClr val="tx2"/>
                    </a:solidFill>
                  </a:defRPr>
                </a:pPr>
                <a:r>
                  <a:rPr lang="en-IE">
                    <a:solidFill>
                      <a:schemeClr val="tx2"/>
                    </a:solidFill>
                  </a:rPr>
                  <a:t>Monthly Deliveries (Litres)</a:t>
                </a:r>
              </a:p>
            </c:rich>
          </c:tx>
          <c:overlay val="0"/>
        </c:title>
        <c:numFmt formatCode="#,##0" sourceLinked="0"/>
        <c:majorTickMark val="out"/>
        <c:minorTickMark val="none"/>
        <c:tickLblPos val="nextTo"/>
        <c:txPr>
          <a:bodyPr/>
          <a:lstStyle/>
          <a:p>
            <a:pPr>
              <a:defRPr sz="900">
                <a:solidFill>
                  <a:schemeClr val="tx2"/>
                </a:solidFill>
              </a:defRPr>
            </a:pPr>
            <a:endParaRPr lang="en-US"/>
          </a:p>
        </c:txPr>
        <c:crossAx val="141013376"/>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a:t>
            </a:r>
            <a:r>
              <a:rPr lang="en-IE" sz="1200" b="1" i="0" u="none" strike="noStrike" baseline="0"/>
              <a:t>Petrol</a:t>
            </a:r>
            <a:r>
              <a:rPr lang="en-IE" sz="1200">
                <a:solidFill>
                  <a:schemeClr val="tx2"/>
                </a:solidFill>
              </a:rPr>
              <a:t> Costs</a:t>
            </a:r>
          </a:p>
        </c:rich>
      </c:tx>
      <c:overlay val="0"/>
    </c:title>
    <c:autoTitleDeleted val="0"/>
    <c:plotArea>
      <c:layout/>
      <c:barChart>
        <c:barDir val="col"/>
        <c:grouping val="stacked"/>
        <c:varyColors val="0"/>
        <c:ser>
          <c:idx val="0"/>
          <c:order val="0"/>
          <c:invertIfNegative val="0"/>
          <c:cat>
            <c:strRef>
              <c:f>Petrol!$CO$10:$CO$21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Petrol!$CZ$10:$CZ$21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B60-48F4-B7FC-04EC204FE67B}"/>
            </c:ext>
          </c:extLst>
        </c:ser>
        <c:dLbls>
          <c:showLegendKey val="0"/>
          <c:showVal val="0"/>
          <c:showCatName val="0"/>
          <c:showSerName val="0"/>
          <c:showPercent val="0"/>
          <c:showBubbleSize val="0"/>
        </c:dLbls>
        <c:gapWidth val="150"/>
        <c:overlap val="100"/>
        <c:axId val="140855168"/>
        <c:axId val="140856704"/>
      </c:barChart>
      <c:catAx>
        <c:axId val="140855168"/>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0856704"/>
        <c:crosses val="autoZero"/>
        <c:auto val="1"/>
        <c:lblAlgn val="ctr"/>
        <c:lblOffset val="100"/>
        <c:noMultiLvlLbl val="0"/>
      </c:catAx>
      <c:valAx>
        <c:axId val="140856704"/>
        <c:scaling>
          <c:orientation val="minMax"/>
        </c:scaling>
        <c:delete val="0"/>
        <c:axPos val="l"/>
        <c:majorGridlines/>
        <c:title>
          <c:tx>
            <c:rich>
              <a:bodyPr rot="-5400000" vert="horz"/>
              <a:lstStyle/>
              <a:p>
                <a:pPr>
                  <a:defRPr>
                    <a:solidFill>
                      <a:schemeClr val="tx2"/>
                    </a:solidFill>
                  </a:defRPr>
                </a:pPr>
                <a:r>
                  <a:rPr lang="en-IE">
                    <a:solidFill>
                      <a:schemeClr val="tx2"/>
                    </a:solidFill>
                  </a:rPr>
                  <a:t>Monthly </a:t>
                </a:r>
                <a:r>
                  <a:rPr lang="en-IE" baseline="0">
                    <a:solidFill>
                      <a:schemeClr val="tx2"/>
                    </a:solidFill>
                  </a:rPr>
                  <a:t>Costs</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40855168"/>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Petrol</a:t>
            </a:r>
            <a:r>
              <a:rPr lang="en-IE" sz="1200">
                <a:solidFill>
                  <a:schemeClr val="tx2"/>
                </a:solidFill>
              </a:rPr>
              <a:t> Consumption</a:t>
            </a:r>
          </a:p>
        </c:rich>
      </c:tx>
      <c:overlay val="0"/>
    </c:title>
    <c:autoTitleDeleted val="0"/>
    <c:plotArea>
      <c:layout/>
      <c:barChart>
        <c:barDir val="col"/>
        <c:grouping val="clustered"/>
        <c:varyColors val="0"/>
        <c:ser>
          <c:idx val="0"/>
          <c:order val="0"/>
          <c:tx>
            <c:v>Total Consumption</c:v>
          </c:tx>
          <c:invertIfNegative val="0"/>
          <c:cat>
            <c:numRef>
              <c:f>Petrol!$C$22:$C$22</c:f>
              <c:numCache>
                <c:formatCode>General</c:formatCode>
                <c:ptCount val="1"/>
                <c:pt idx="0">
                  <c:v>0</c:v>
                </c:pt>
              </c:numCache>
            </c:numRef>
          </c:cat>
          <c:val>
            <c:numRef>
              <c:f>Petrol!$D$22:$D$22</c:f>
              <c:numCache>
                <c:formatCode>_-* #,##0_-;\-* #,##0_-;_-* "-"??_-;_-@_-</c:formatCode>
                <c:ptCount val="1"/>
                <c:pt idx="0">
                  <c:v>0</c:v>
                </c:pt>
              </c:numCache>
            </c:numRef>
          </c:val>
          <c:extLst>
            <c:ext xmlns:c16="http://schemas.microsoft.com/office/drawing/2014/chart" uri="{C3380CC4-5D6E-409C-BE32-E72D297353CC}">
              <c16:uniqueId val="{00000000-1CE5-4217-8636-3F9D552EBDAA}"/>
            </c:ext>
          </c:extLst>
        </c:ser>
        <c:dLbls>
          <c:showLegendKey val="0"/>
          <c:showVal val="0"/>
          <c:showCatName val="0"/>
          <c:showSerName val="0"/>
          <c:showPercent val="0"/>
          <c:showBubbleSize val="0"/>
        </c:dLbls>
        <c:gapWidth val="150"/>
        <c:axId val="140872704"/>
        <c:axId val="140886784"/>
      </c:barChart>
      <c:catAx>
        <c:axId val="140872704"/>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40886784"/>
        <c:crosses val="autoZero"/>
        <c:auto val="1"/>
        <c:lblAlgn val="ctr"/>
        <c:lblOffset val="100"/>
        <c:noMultiLvlLbl val="0"/>
      </c:catAx>
      <c:valAx>
        <c:axId val="140886784"/>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(Litres)</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40872704"/>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Petrol</a:t>
            </a:r>
            <a:r>
              <a:rPr lang="en-IE" sz="1200">
                <a:solidFill>
                  <a:schemeClr val="tx2"/>
                </a:solidFill>
              </a:rPr>
              <a:t> Costs</a:t>
            </a:r>
          </a:p>
        </c:rich>
      </c:tx>
      <c:overlay val="0"/>
    </c:title>
    <c:autoTitleDeleted val="0"/>
    <c:plotArea>
      <c:layout/>
      <c:barChart>
        <c:barDir val="col"/>
        <c:grouping val="clustered"/>
        <c:varyColors val="0"/>
        <c:ser>
          <c:idx val="0"/>
          <c:order val="0"/>
          <c:tx>
            <c:v>Total Cost</c:v>
          </c:tx>
          <c:invertIfNegative val="0"/>
          <c:cat>
            <c:numRef>
              <c:f>Petrol!$C$22:$C$22</c:f>
              <c:numCache>
                <c:formatCode>General</c:formatCode>
                <c:ptCount val="1"/>
                <c:pt idx="0">
                  <c:v>0</c:v>
                </c:pt>
              </c:numCache>
            </c:numRef>
          </c:cat>
          <c:val>
            <c:numRef>
              <c:f>Petrol!$F$22:$F$22</c:f>
              <c:numCache>
                <c:formatCode>"€"#,##0</c:formatCode>
                <c:ptCount val="1"/>
                <c:pt idx="0">
                  <c:v>0</c:v>
                </c:pt>
              </c:numCache>
            </c:numRef>
          </c:val>
          <c:extLst>
            <c:ext xmlns:c16="http://schemas.microsoft.com/office/drawing/2014/chart" uri="{C3380CC4-5D6E-409C-BE32-E72D297353CC}">
              <c16:uniqueId val="{00000000-4866-4C72-9585-7F025E09B164}"/>
            </c:ext>
          </c:extLst>
        </c:ser>
        <c:dLbls>
          <c:showLegendKey val="0"/>
          <c:showVal val="0"/>
          <c:showCatName val="0"/>
          <c:showSerName val="0"/>
          <c:showPercent val="0"/>
          <c:showBubbleSize val="0"/>
        </c:dLbls>
        <c:gapWidth val="150"/>
        <c:axId val="141074816"/>
        <c:axId val="141076352"/>
      </c:barChart>
      <c:catAx>
        <c:axId val="141074816"/>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41076352"/>
        <c:crosses val="autoZero"/>
        <c:auto val="1"/>
        <c:lblAlgn val="ctr"/>
        <c:lblOffset val="100"/>
        <c:noMultiLvlLbl val="0"/>
      </c:catAx>
      <c:valAx>
        <c:axId val="141076352"/>
        <c:scaling>
          <c:orientation val="minMax"/>
        </c:scaling>
        <c:delete val="0"/>
        <c:axPos val="l"/>
        <c:majorGridlines/>
        <c:title>
          <c:tx>
            <c:rich>
              <a:bodyPr rot="-5400000" vert="horz"/>
              <a:lstStyle/>
              <a:p>
                <a:pPr>
                  <a:defRPr>
                    <a:solidFill>
                      <a:schemeClr val="tx2"/>
                    </a:solidFill>
                  </a:defRPr>
                </a:pPr>
                <a:r>
                  <a:rPr lang="en-IE">
                    <a:solidFill>
                      <a:schemeClr val="tx2"/>
                    </a:solidFill>
                  </a:rPr>
                  <a:t>Annual</a:t>
                </a:r>
                <a:r>
                  <a:rPr lang="en-IE" baseline="0">
                    <a:solidFill>
                      <a:schemeClr val="tx2"/>
                    </a:solidFill>
                  </a:rPr>
                  <a:t> Cost (€)</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41074816"/>
        <c:crosses val="autoZero"/>
        <c:crossBetween val="between"/>
      </c:valAx>
    </c:plotArea>
    <c:legend>
      <c:legendPos val="b"/>
      <c:overlay val="0"/>
      <c:txPr>
        <a:bodyPr/>
        <a:lstStyle/>
        <a:p>
          <a:pPr>
            <a:defRPr>
              <a:solidFill>
                <a:schemeClr val="tx2"/>
              </a:solidFill>
            </a:defRPr>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Petrol</a:t>
            </a:r>
            <a:r>
              <a:rPr lang="en-IE" sz="1200">
                <a:solidFill>
                  <a:schemeClr val="tx2"/>
                </a:solidFill>
              </a:rPr>
              <a:t> Consumption</a:t>
            </a:r>
          </a:p>
        </c:rich>
      </c:tx>
      <c:overlay val="0"/>
    </c:title>
    <c:autoTitleDeleted val="0"/>
    <c:plotArea>
      <c:layout/>
      <c:barChart>
        <c:barDir val="col"/>
        <c:grouping val="clustered"/>
        <c:varyColors val="0"/>
        <c:ser>
          <c:idx val="0"/>
          <c:order val="0"/>
          <c:tx>
            <c:v>Total Consumption</c:v>
          </c:tx>
          <c:invertIfNegative val="0"/>
          <c:cat>
            <c:numRef>
              <c:f>Petrol!$C$22:$C$22</c:f>
              <c:numCache>
                <c:formatCode>General</c:formatCode>
                <c:ptCount val="1"/>
                <c:pt idx="0">
                  <c:v>0</c:v>
                </c:pt>
              </c:numCache>
            </c:numRef>
          </c:cat>
          <c:val>
            <c:numRef>
              <c:f>Petrol!$E$22:$E$22</c:f>
              <c:numCache>
                <c:formatCode>_-* #,##0_-;\-* #,##0_-;_-* "-"??_-;_-@_-</c:formatCode>
                <c:ptCount val="1"/>
                <c:pt idx="0">
                  <c:v>0</c:v>
                </c:pt>
              </c:numCache>
            </c:numRef>
          </c:val>
          <c:extLst>
            <c:ext xmlns:c16="http://schemas.microsoft.com/office/drawing/2014/chart" uri="{C3380CC4-5D6E-409C-BE32-E72D297353CC}">
              <c16:uniqueId val="{00000000-E395-4A30-B5AF-10212834D876}"/>
            </c:ext>
          </c:extLst>
        </c:ser>
        <c:dLbls>
          <c:showLegendKey val="0"/>
          <c:showVal val="0"/>
          <c:showCatName val="0"/>
          <c:showSerName val="0"/>
          <c:showPercent val="0"/>
          <c:showBubbleSize val="0"/>
        </c:dLbls>
        <c:gapWidth val="150"/>
        <c:axId val="141084544"/>
        <c:axId val="141086080"/>
      </c:barChart>
      <c:catAx>
        <c:axId val="141084544"/>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41086080"/>
        <c:crosses val="autoZero"/>
        <c:auto val="1"/>
        <c:lblAlgn val="ctr"/>
        <c:lblOffset val="100"/>
        <c:noMultiLvlLbl val="0"/>
      </c:catAx>
      <c:valAx>
        <c:axId val="141086080"/>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(kWh)</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41084544"/>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Other Fuel Purchases (~Consumption)</a:t>
            </a:r>
          </a:p>
        </c:rich>
      </c:tx>
      <c:overlay val="0"/>
    </c:title>
    <c:autoTitleDeleted val="0"/>
    <c:plotArea>
      <c:layout/>
      <c:barChart>
        <c:barDir val="col"/>
        <c:grouping val="stacked"/>
        <c:varyColors val="0"/>
        <c:ser>
          <c:idx val="0"/>
          <c:order val="0"/>
          <c:tx>
            <c:strRef>
              <c:f>'Other Fuels'!$CP$8</c:f>
              <c:strCache>
                <c:ptCount val="1"/>
                <c:pt idx="0">
                  <c:v>Purchase #1</c:v>
                </c:pt>
              </c:strCache>
            </c:strRef>
          </c:tx>
          <c:invertIfNegative val="0"/>
          <c:cat>
            <c:strRef>
              <c:f>'Other Fuels'!$CO$10:$CO$21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'Other Fuels'!$CP$10:$CP$21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79B-4AB2-86AE-8EDBCDA0AFF9}"/>
            </c:ext>
          </c:extLst>
        </c:ser>
        <c:ser>
          <c:idx val="1"/>
          <c:order val="1"/>
          <c:tx>
            <c:strRef>
              <c:f>'Other Fuels'!$CQ$8</c:f>
              <c:strCache>
                <c:ptCount val="1"/>
                <c:pt idx="0">
                  <c:v>Purchase #2</c:v>
                </c:pt>
              </c:strCache>
            </c:strRef>
          </c:tx>
          <c:invertIfNegative val="0"/>
          <c:val>
            <c:numRef>
              <c:f>'Other Fuels'!$CQ$10:$CQ$21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79B-4AB2-86AE-8EDBCDA0AFF9}"/>
            </c:ext>
          </c:extLst>
        </c:ser>
        <c:ser>
          <c:idx val="2"/>
          <c:order val="2"/>
          <c:tx>
            <c:strRef>
              <c:f>'Other Fuels'!$CR$8</c:f>
              <c:strCache>
                <c:ptCount val="1"/>
                <c:pt idx="0">
                  <c:v>Purchase #3</c:v>
                </c:pt>
              </c:strCache>
            </c:strRef>
          </c:tx>
          <c:invertIfNegative val="0"/>
          <c:val>
            <c:numRef>
              <c:f>'Other Fuels'!$CR$10:$CR$21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F79B-4AB2-86AE-8EDBCDA0AFF9}"/>
            </c:ext>
          </c:extLst>
        </c:ser>
        <c:ser>
          <c:idx val="3"/>
          <c:order val="3"/>
          <c:tx>
            <c:strRef>
              <c:f>'Other Fuels'!$CS$8</c:f>
              <c:strCache>
                <c:ptCount val="1"/>
                <c:pt idx="0">
                  <c:v>Purchase #4</c:v>
                </c:pt>
              </c:strCache>
            </c:strRef>
          </c:tx>
          <c:invertIfNegative val="0"/>
          <c:val>
            <c:numRef>
              <c:f>'Other Fuels'!$CS$10:$CS$21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F79B-4AB2-86AE-8EDBCDA0AFF9}"/>
            </c:ext>
          </c:extLst>
        </c:ser>
        <c:ser>
          <c:idx val="4"/>
          <c:order val="4"/>
          <c:tx>
            <c:strRef>
              <c:f>'Other Fuels'!$CT$8</c:f>
              <c:strCache>
                <c:ptCount val="1"/>
                <c:pt idx="0">
                  <c:v>Purchase #5</c:v>
                </c:pt>
              </c:strCache>
            </c:strRef>
          </c:tx>
          <c:invertIfNegative val="0"/>
          <c:val>
            <c:numRef>
              <c:f>'Other Fuels'!$CT$10:$CT$21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F79B-4AB2-86AE-8EDBCDA0AFF9}"/>
            </c:ext>
          </c:extLst>
        </c:ser>
        <c:ser>
          <c:idx val="5"/>
          <c:order val="5"/>
          <c:tx>
            <c:strRef>
              <c:f>'Other Fuels'!$CU$8</c:f>
              <c:strCache>
                <c:ptCount val="1"/>
                <c:pt idx="0">
                  <c:v>Purchase #6</c:v>
                </c:pt>
              </c:strCache>
            </c:strRef>
          </c:tx>
          <c:invertIfNegative val="0"/>
          <c:val>
            <c:numRef>
              <c:f>'Other Fuels'!$CU$10:$CU$21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F79B-4AB2-86AE-8EDBCDA0AFF9}"/>
            </c:ext>
          </c:extLst>
        </c:ser>
        <c:ser>
          <c:idx val="6"/>
          <c:order val="6"/>
          <c:tx>
            <c:strRef>
              <c:f>'Other Fuels'!$CV$8</c:f>
              <c:strCache>
                <c:ptCount val="1"/>
                <c:pt idx="0">
                  <c:v>Purchase #7</c:v>
                </c:pt>
              </c:strCache>
            </c:strRef>
          </c:tx>
          <c:invertIfNegative val="0"/>
          <c:val>
            <c:numRef>
              <c:f>'Other Fuels'!$CV$10:$CV$21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F79B-4AB2-86AE-8EDBCDA0AFF9}"/>
            </c:ext>
          </c:extLst>
        </c:ser>
        <c:ser>
          <c:idx val="7"/>
          <c:order val="7"/>
          <c:tx>
            <c:strRef>
              <c:f>'Other Fuels'!$CW$8</c:f>
              <c:strCache>
                <c:ptCount val="1"/>
                <c:pt idx="0">
                  <c:v>Purchase #8</c:v>
                </c:pt>
              </c:strCache>
            </c:strRef>
          </c:tx>
          <c:invertIfNegative val="0"/>
          <c:val>
            <c:numRef>
              <c:f>'Other Fuels'!$CW$10:$CW$21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F79B-4AB2-86AE-8EDBCDA0AFF9}"/>
            </c:ext>
          </c:extLst>
        </c:ser>
        <c:ser>
          <c:idx val="8"/>
          <c:order val="8"/>
          <c:tx>
            <c:strRef>
              <c:f>'Other Fuels'!$CX$8</c:f>
              <c:strCache>
                <c:ptCount val="1"/>
                <c:pt idx="0">
                  <c:v>Purchase #9</c:v>
                </c:pt>
              </c:strCache>
            </c:strRef>
          </c:tx>
          <c:invertIfNegative val="0"/>
          <c:val>
            <c:numRef>
              <c:f>'Other Fuels'!$CX$10:$CX$21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F79B-4AB2-86AE-8EDBCDA0AFF9}"/>
            </c:ext>
          </c:extLst>
        </c:ser>
        <c:ser>
          <c:idx val="9"/>
          <c:order val="9"/>
          <c:tx>
            <c:strRef>
              <c:f>'Other Fuels'!$CY$8</c:f>
              <c:strCache>
                <c:ptCount val="1"/>
                <c:pt idx="0">
                  <c:v>Purchase #10</c:v>
                </c:pt>
              </c:strCache>
            </c:strRef>
          </c:tx>
          <c:invertIfNegative val="0"/>
          <c:val>
            <c:numRef>
              <c:f>'Other Fuels'!$CY$10:$CY$21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F79B-4AB2-86AE-8EDBCDA0AFF9}"/>
            </c:ext>
          </c:extLst>
        </c:ser>
        <c:dLbls>
          <c:showLegendKey val="0"/>
          <c:showVal val="0"/>
          <c:showCatName val="0"/>
          <c:showSerName val="0"/>
          <c:showPercent val="0"/>
          <c:showBubbleSize val="0"/>
        </c:dLbls>
        <c:gapWidth val="150"/>
        <c:overlap val="100"/>
        <c:axId val="141413760"/>
        <c:axId val="141300864"/>
      </c:barChart>
      <c:catAx>
        <c:axId val="141413760"/>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1300864"/>
        <c:crosses val="autoZero"/>
        <c:auto val="1"/>
        <c:lblAlgn val="ctr"/>
        <c:lblOffset val="100"/>
        <c:noMultiLvlLbl val="0"/>
      </c:catAx>
      <c:valAx>
        <c:axId val="141300864"/>
        <c:scaling>
          <c:orientation val="minMax"/>
        </c:scaling>
        <c:delete val="0"/>
        <c:axPos val="l"/>
        <c:majorGridlines/>
        <c:title>
          <c:tx>
            <c:rich>
              <a:bodyPr rot="-5400000" vert="horz"/>
              <a:lstStyle/>
              <a:p>
                <a:pPr>
                  <a:defRPr>
                    <a:solidFill>
                      <a:schemeClr val="tx2"/>
                    </a:solidFill>
                  </a:defRPr>
                </a:pPr>
                <a:r>
                  <a:rPr lang="en-IE">
                    <a:solidFill>
                      <a:schemeClr val="tx2"/>
                    </a:solidFill>
                  </a:rPr>
                  <a:t>Monthly Deliveries (Litres)</a:t>
                </a:r>
              </a:p>
            </c:rich>
          </c:tx>
          <c:overlay val="0"/>
        </c:title>
        <c:numFmt formatCode="#,##0" sourceLinked="0"/>
        <c:majorTickMark val="out"/>
        <c:minorTickMark val="none"/>
        <c:tickLblPos val="nextTo"/>
        <c:txPr>
          <a:bodyPr/>
          <a:lstStyle/>
          <a:p>
            <a:pPr>
              <a:defRPr sz="900">
                <a:solidFill>
                  <a:schemeClr val="tx2"/>
                </a:solidFill>
              </a:defRPr>
            </a:pPr>
            <a:endParaRPr lang="en-US"/>
          </a:p>
        </c:txPr>
        <c:crossAx val="141413760"/>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Other Fuel Costs</a:t>
            </a:r>
          </a:p>
        </c:rich>
      </c:tx>
      <c:overlay val="0"/>
    </c:title>
    <c:autoTitleDeleted val="0"/>
    <c:plotArea>
      <c:layout/>
      <c:barChart>
        <c:barDir val="col"/>
        <c:grouping val="stacked"/>
        <c:varyColors val="0"/>
        <c:ser>
          <c:idx val="0"/>
          <c:order val="0"/>
          <c:invertIfNegative val="0"/>
          <c:cat>
            <c:strRef>
              <c:f>'Other Fuels'!$CO$10:$CO$21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'Other Fuels'!$CZ$10:$CZ$21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46B-4008-8510-53332189F490}"/>
            </c:ext>
          </c:extLst>
        </c:ser>
        <c:dLbls>
          <c:showLegendKey val="0"/>
          <c:showVal val="0"/>
          <c:showCatName val="0"/>
          <c:showSerName val="0"/>
          <c:showPercent val="0"/>
          <c:showBubbleSize val="0"/>
        </c:dLbls>
        <c:gapWidth val="150"/>
        <c:overlap val="100"/>
        <c:axId val="141329536"/>
        <c:axId val="141331072"/>
      </c:barChart>
      <c:catAx>
        <c:axId val="141329536"/>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1331072"/>
        <c:crosses val="autoZero"/>
        <c:auto val="1"/>
        <c:lblAlgn val="ctr"/>
        <c:lblOffset val="100"/>
        <c:noMultiLvlLbl val="0"/>
      </c:catAx>
      <c:valAx>
        <c:axId val="141331072"/>
        <c:scaling>
          <c:orientation val="minMax"/>
        </c:scaling>
        <c:delete val="0"/>
        <c:axPos val="l"/>
        <c:majorGridlines/>
        <c:title>
          <c:tx>
            <c:rich>
              <a:bodyPr rot="-5400000" vert="horz"/>
              <a:lstStyle/>
              <a:p>
                <a:pPr>
                  <a:defRPr>
                    <a:solidFill>
                      <a:schemeClr val="tx2"/>
                    </a:solidFill>
                  </a:defRPr>
                </a:pPr>
                <a:r>
                  <a:rPr lang="en-IE">
                    <a:solidFill>
                      <a:schemeClr val="tx2"/>
                    </a:solidFill>
                  </a:rPr>
                  <a:t>Monthly </a:t>
                </a:r>
                <a:r>
                  <a:rPr lang="en-IE" baseline="0">
                    <a:solidFill>
                      <a:schemeClr val="tx2"/>
                    </a:solidFill>
                  </a:rPr>
                  <a:t>Costs</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41329536"/>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GHG</a:t>
            </a:r>
            <a:r>
              <a:rPr lang="en-IE" sz="1200" baseline="0">
                <a:solidFill>
                  <a:schemeClr val="tx2"/>
                </a:solidFill>
              </a:rPr>
              <a:t> Emissions</a:t>
            </a:r>
            <a:endParaRPr lang="en-IE" sz="1200">
              <a:solidFill>
                <a:schemeClr val="tx2"/>
              </a:solidFill>
            </a:endParaRPr>
          </a:p>
        </c:rich>
      </c:tx>
      <c:overlay val="0"/>
    </c:title>
    <c:autoTitleDeleted val="0"/>
    <c:plotArea>
      <c:layout/>
      <c:barChart>
        <c:barDir val="col"/>
        <c:grouping val="stacked"/>
        <c:varyColors val="0"/>
        <c:ser>
          <c:idx val="0"/>
          <c:order val="0"/>
          <c:tx>
            <c:strRef>
              <c:f>Summary!$BF$6</c:f>
              <c:strCache>
                <c:ptCount val="1"/>
                <c:pt idx="0">
                  <c:v>Electricity</c:v>
                </c:pt>
              </c:strCache>
            </c:strRef>
          </c:tx>
          <c:invertIfNegative val="0"/>
          <c:cat>
            <c:numRef>
              <c:f>Summary!$AU$19:$AU$19</c:f>
              <c:numCache>
                <c:formatCode>0</c:formatCode>
                <c:ptCount val="1"/>
                <c:pt idx="0">
                  <c:v>0</c:v>
                </c:pt>
              </c:numCache>
            </c:numRef>
          </c:cat>
          <c:val>
            <c:numRef>
              <c:f>Summary!$BF$19:$BF$19</c:f>
              <c:numCache>
                <c:formatCode>0</c:formatCode>
                <c:ptCount val="1"/>
                <c:pt idx="0">
                  <c:v>#N/A</c:v>
                </c:pt>
              </c:numCache>
            </c:numRef>
          </c:val>
          <c:extLst>
            <c:ext xmlns:c16="http://schemas.microsoft.com/office/drawing/2014/chart" uri="{C3380CC4-5D6E-409C-BE32-E72D297353CC}">
              <c16:uniqueId val="{00000000-884C-4800-A52F-8E788A4828B3}"/>
            </c:ext>
          </c:extLst>
        </c:ser>
        <c:ser>
          <c:idx val="1"/>
          <c:order val="1"/>
          <c:tx>
            <c:strRef>
              <c:f>Summary!$BG$6</c:f>
              <c:strCache>
                <c:ptCount val="1"/>
                <c:pt idx="0">
                  <c:v>Natural Gas</c:v>
                </c:pt>
              </c:strCache>
            </c:strRef>
          </c:tx>
          <c:invertIfNegative val="0"/>
          <c:cat>
            <c:numRef>
              <c:f>Summary!$AU$19:$AU$19</c:f>
              <c:numCache>
                <c:formatCode>0</c:formatCode>
                <c:ptCount val="1"/>
                <c:pt idx="0">
                  <c:v>0</c:v>
                </c:pt>
              </c:numCache>
            </c:numRef>
          </c:cat>
          <c:val>
            <c:numRef>
              <c:f>Summary!$BG$19:$BG$19</c:f>
              <c:numCache>
                <c:formatCode>0</c:formatCode>
                <c:ptCount val="1"/>
                <c:pt idx="0">
                  <c:v>#N/A</c:v>
                </c:pt>
              </c:numCache>
            </c:numRef>
          </c:val>
          <c:extLst>
            <c:ext xmlns:c16="http://schemas.microsoft.com/office/drawing/2014/chart" uri="{C3380CC4-5D6E-409C-BE32-E72D297353CC}">
              <c16:uniqueId val="{00000001-884C-4800-A52F-8E788A4828B3}"/>
            </c:ext>
          </c:extLst>
        </c:ser>
        <c:ser>
          <c:idx val="2"/>
          <c:order val="2"/>
          <c:tx>
            <c:strRef>
              <c:f>Summary!$BH$6</c:f>
              <c:strCache>
                <c:ptCount val="1"/>
                <c:pt idx="0">
                  <c:v>LPG</c:v>
                </c:pt>
              </c:strCache>
            </c:strRef>
          </c:tx>
          <c:invertIfNegative val="0"/>
          <c:cat>
            <c:numRef>
              <c:f>Summary!$AU$19:$AU$19</c:f>
              <c:numCache>
                <c:formatCode>0</c:formatCode>
                <c:ptCount val="1"/>
                <c:pt idx="0">
                  <c:v>0</c:v>
                </c:pt>
              </c:numCache>
            </c:numRef>
          </c:cat>
          <c:val>
            <c:numRef>
              <c:f>Summary!$BH$19:$BH$19</c:f>
              <c:numCache>
                <c:formatCode>0</c:formatCode>
                <c:ptCount val="1"/>
                <c:pt idx="0">
                  <c:v>#N/A</c:v>
                </c:pt>
              </c:numCache>
            </c:numRef>
          </c:val>
          <c:extLst>
            <c:ext xmlns:c16="http://schemas.microsoft.com/office/drawing/2014/chart" uri="{C3380CC4-5D6E-409C-BE32-E72D297353CC}">
              <c16:uniqueId val="{00000002-884C-4800-A52F-8E788A4828B3}"/>
            </c:ext>
          </c:extLst>
        </c:ser>
        <c:ser>
          <c:idx val="3"/>
          <c:order val="3"/>
          <c:tx>
            <c:strRef>
              <c:f>Summary!$BI$6</c:f>
              <c:strCache>
                <c:ptCount val="1"/>
                <c:pt idx="0">
                  <c:v>Kerosene</c:v>
                </c:pt>
              </c:strCache>
            </c:strRef>
          </c:tx>
          <c:invertIfNegative val="0"/>
          <c:cat>
            <c:numRef>
              <c:f>Summary!$AU$19:$AU$19</c:f>
              <c:numCache>
                <c:formatCode>0</c:formatCode>
                <c:ptCount val="1"/>
                <c:pt idx="0">
                  <c:v>0</c:v>
                </c:pt>
              </c:numCache>
            </c:numRef>
          </c:cat>
          <c:val>
            <c:numRef>
              <c:f>Summary!$BI$19:$BI$19</c:f>
              <c:numCache>
                <c:formatCode>0</c:formatCode>
                <c:ptCount val="1"/>
                <c:pt idx="0">
                  <c:v>#N/A</c:v>
                </c:pt>
              </c:numCache>
            </c:numRef>
          </c:val>
          <c:extLst>
            <c:ext xmlns:c16="http://schemas.microsoft.com/office/drawing/2014/chart" uri="{C3380CC4-5D6E-409C-BE32-E72D297353CC}">
              <c16:uniqueId val="{00000003-884C-4800-A52F-8E788A4828B3}"/>
            </c:ext>
          </c:extLst>
        </c:ser>
        <c:ser>
          <c:idx val="4"/>
          <c:order val="4"/>
          <c:tx>
            <c:strRef>
              <c:f>Summary!$BJ$6</c:f>
              <c:strCache>
                <c:ptCount val="1"/>
                <c:pt idx="0">
                  <c:v>Marked Gasoil</c:v>
                </c:pt>
              </c:strCache>
            </c:strRef>
          </c:tx>
          <c:invertIfNegative val="0"/>
          <c:cat>
            <c:numRef>
              <c:f>Summary!$AU$19:$AU$19</c:f>
              <c:numCache>
                <c:formatCode>0</c:formatCode>
                <c:ptCount val="1"/>
                <c:pt idx="0">
                  <c:v>0</c:v>
                </c:pt>
              </c:numCache>
            </c:numRef>
          </c:cat>
          <c:val>
            <c:numRef>
              <c:f>Summary!$BJ$19:$BJ$19</c:f>
              <c:numCache>
                <c:formatCode>0</c:formatCode>
                <c:ptCount val="1"/>
                <c:pt idx="0">
                  <c:v>#N/A</c:v>
                </c:pt>
              </c:numCache>
            </c:numRef>
          </c:val>
          <c:extLst>
            <c:ext xmlns:c16="http://schemas.microsoft.com/office/drawing/2014/chart" uri="{C3380CC4-5D6E-409C-BE32-E72D297353CC}">
              <c16:uniqueId val="{00000004-884C-4800-A52F-8E788A4828B3}"/>
            </c:ext>
          </c:extLst>
        </c:ser>
        <c:ser>
          <c:idx val="5"/>
          <c:order val="5"/>
          <c:tx>
            <c:strRef>
              <c:f>Summary!$BK$6</c:f>
              <c:strCache>
                <c:ptCount val="1"/>
                <c:pt idx="0">
                  <c:v>Fuel Oils</c:v>
                </c:pt>
              </c:strCache>
            </c:strRef>
          </c:tx>
          <c:invertIfNegative val="0"/>
          <c:cat>
            <c:numRef>
              <c:f>Summary!$AU$19:$AU$19</c:f>
              <c:numCache>
                <c:formatCode>0</c:formatCode>
                <c:ptCount val="1"/>
                <c:pt idx="0">
                  <c:v>0</c:v>
                </c:pt>
              </c:numCache>
            </c:numRef>
          </c:cat>
          <c:val>
            <c:numRef>
              <c:f>Summary!$BK$19:$BK$19</c:f>
              <c:numCache>
                <c:formatCode>0</c:formatCode>
                <c:ptCount val="1"/>
                <c:pt idx="0">
                  <c:v>#N/A</c:v>
                </c:pt>
              </c:numCache>
            </c:numRef>
          </c:val>
          <c:extLst>
            <c:ext xmlns:c16="http://schemas.microsoft.com/office/drawing/2014/chart" uri="{C3380CC4-5D6E-409C-BE32-E72D297353CC}">
              <c16:uniqueId val="{00000005-884C-4800-A52F-8E788A4828B3}"/>
            </c:ext>
          </c:extLst>
        </c:ser>
        <c:ser>
          <c:idx val="6"/>
          <c:order val="6"/>
          <c:tx>
            <c:strRef>
              <c:f>Summary!$BL$6</c:f>
              <c:strCache>
                <c:ptCount val="1"/>
                <c:pt idx="0">
                  <c:v>Road Diesel</c:v>
                </c:pt>
              </c:strCache>
            </c:strRef>
          </c:tx>
          <c:invertIfNegative val="0"/>
          <c:cat>
            <c:numRef>
              <c:f>Summary!$AU$19:$AU$19</c:f>
              <c:numCache>
                <c:formatCode>0</c:formatCode>
                <c:ptCount val="1"/>
                <c:pt idx="0">
                  <c:v>0</c:v>
                </c:pt>
              </c:numCache>
            </c:numRef>
          </c:cat>
          <c:val>
            <c:numRef>
              <c:f>Summary!$BL$19:$BL$19</c:f>
              <c:numCache>
                <c:formatCode>0</c:formatCode>
                <c:ptCount val="1"/>
                <c:pt idx="0">
                  <c:v>#N/A</c:v>
                </c:pt>
              </c:numCache>
            </c:numRef>
          </c:val>
          <c:extLst>
            <c:ext xmlns:c16="http://schemas.microsoft.com/office/drawing/2014/chart" uri="{C3380CC4-5D6E-409C-BE32-E72D297353CC}">
              <c16:uniqueId val="{00000006-884C-4800-A52F-8E788A4828B3}"/>
            </c:ext>
          </c:extLst>
        </c:ser>
        <c:ser>
          <c:idx val="7"/>
          <c:order val="7"/>
          <c:tx>
            <c:strRef>
              <c:f>Summary!$BM$6</c:f>
              <c:strCache>
                <c:ptCount val="1"/>
                <c:pt idx="0">
                  <c:v>Petrol</c:v>
                </c:pt>
              </c:strCache>
            </c:strRef>
          </c:tx>
          <c:invertIfNegative val="0"/>
          <c:cat>
            <c:numRef>
              <c:f>Summary!$AU$19:$AU$19</c:f>
              <c:numCache>
                <c:formatCode>0</c:formatCode>
                <c:ptCount val="1"/>
                <c:pt idx="0">
                  <c:v>0</c:v>
                </c:pt>
              </c:numCache>
            </c:numRef>
          </c:cat>
          <c:val>
            <c:numRef>
              <c:f>Summary!$BM$19:$BM$19</c:f>
              <c:numCache>
                <c:formatCode>0</c:formatCode>
                <c:ptCount val="1"/>
                <c:pt idx="0">
                  <c:v>#N/A</c:v>
                </c:pt>
              </c:numCache>
            </c:numRef>
          </c:val>
          <c:extLst>
            <c:ext xmlns:c16="http://schemas.microsoft.com/office/drawing/2014/chart" uri="{C3380CC4-5D6E-409C-BE32-E72D297353CC}">
              <c16:uniqueId val="{00000007-884C-4800-A52F-8E788A4828B3}"/>
            </c:ext>
          </c:extLst>
        </c:ser>
        <c:ser>
          <c:idx val="8"/>
          <c:order val="8"/>
          <c:tx>
            <c:strRef>
              <c:f>Summary!$BN$6</c:f>
              <c:strCache>
                <c:ptCount val="1"/>
                <c:pt idx="0">
                  <c:v>0</c:v>
                </c:pt>
              </c:strCache>
            </c:strRef>
          </c:tx>
          <c:invertIfNegative val="0"/>
          <c:cat>
            <c:numRef>
              <c:f>Summary!$AU$19:$AU$19</c:f>
              <c:numCache>
                <c:formatCode>0</c:formatCode>
                <c:ptCount val="1"/>
                <c:pt idx="0">
                  <c:v>0</c:v>
                </c:pt>
              </c:numCache>
            </c:numRef>
          </c:cat>
          <c:val>
            <c:numRef>
              <c:f>Summary!$BN$19:$BN$19</c:f>
              <c:numCache>
                <c:formatCode>0</c:formatCode>
                <c:ptCount val="1"/>
                <c:pt idx="0">
                  <c:v>0</c:v>
                </c:pt>
              </c:numCache>
            </c:numRef>
          </c:val>
          <c:extLst>
            <c:ext xmlns:c16="http://schemas.microsoft.com/office/drawing/2014/chart" uri="{C3380CC4-5D6E-409C-BE32-E72D297353CC}">
              <c16:uniqueId val="{00000008-884C-4800-A52F-8E788A4828B3}"/>
            </c:ext>
          </c:extLst>
        </c:ser>
        <c:dLbls>
          <c:showLegendKey val="0"/>
          <c:showVal val="0"/>
          <c:showCatName val="0"/>
          <c:showSerName val="0"/>
          <c:showPercent val="0"/>
          <c:showBubbleSize val="0"/>
        </c:dLbls>
        <c:gapWidth val="150"/>
        <c:overlap val="100"/>
        <c:axId val="135404544"/>
        <c:axId val="135414528"/>
      </c:barChart>
      <c:catAx>
        <c:axId val="135404544"/>
        <c:scaling>
          <c:orientation val="minMax"/>
        </c:scaling>
        <c:delete val="0"/>
        <c:axPos val="b"/>
        <c:numFmt formatCode="0" sourceLinked="1"/>
        <c:majorTickMark val="out"/>
        <c:minorTickMark val="none"/>
        <c:tickLblPos val="nextTo"/>
        <c:txPr>
          <a:bodyPr/>
          <a:lstStyle/>
          <a:p>
            <a:pPr>
              <a:defRPr sz="900">
                <a:solidFill>
                  <a:schemeClr val="tx2"/>
                </a:solidFill>
              </a:defRPr>
            </a:pPr>
            <a:endParaRPr lang="en-US"/>
          </a:p>
        </c:txPr>
        <c:crossAx val="135414528"/>
        <c:crosses val="autoZero"/>
        <c:auto val="1"/>
        <c:lblAlgn val="ctr"/>
        <c:lblOffset val="100"/>
        <c:noMultiLvlLbl val="0"/>
      </c:catAx>
      <c:valAx>
        <c:axId val="135414528"/>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GHG Emissions (tCO2)</a:t>
                </a:r>
              </a:p>
            </c:rich>
          </c:tx>
          <c:overlay val="0"/>
        </c:title>
        <c:numFmt formatCode="0" sourceLinked="1"/>
        <c:majorTickMark val="out"/>
        <c:minorTickMark val="none"/>
        <c:tickLblPos val="nextTo"/>
        <c:txPr>
          <a:bodyPr/>
          <a:lstStyle/>
          <a:p>
            <a:pPr>
              <a:defRPr sz="900">
                <a:solidFill>
                  <a:schemeClr val="tx2"/>
                </a:solidFill>
              </a:defRPr>
            </a:pPr>
            <a:endParaRPr lang="en-US"/>
          </a:p>
        </c:txPr>
        <c:crossAx val="135404544"/>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Other Fuel</a:t>
            </a:r>
            <a:r>
              <a:rPr lang="en-IE" sz="1200">
                <a:solidFill>
                  <a:schemeClr val="tx2"/>
                </a:solidFill>
              </a:rPr>
              <a:t> Consumption</a:t>
            </a:r>
          </a:p>
        </c:rich>
      </c:tx>
      <c:overlay val="0"/>
    </c:title>
    <c:autoTitleDeleted val="0"/>
    <c:plotArea>
      <c:layout/>
      <c:barChart>
        <c:barDir val="col"/>
        <c:grouping val="clustered"/>
        <c:varyColors val="0"/>
        <c:ser>
          <c:idx val="0"/>
          <c:order val="0"/>
          <c:tx>
            <c:v>Total Consumption</c:v>
          </c:tx>
          <c:invertIfNegative val="0"/>
          <c:cat>
            <c:numRef>
              <c:f>'Other Fuels'!$C$22:$C$22</c:f>
              <c:numCache>
                <c:formatCode>General</c:formatCode>
                <c:ptCount val="1"/>
                <c:pt idx="0">
                  <c:v>0</c:v>
                </c:pt>
              </c:numCache>
            </c:numRef>
          </c:cat>
          <c:val>
            <c:numRef>
              <c:f>'Other Fuels'!$D$22:$D$22</c:f>
              <c:numCache>
                <c:formatCode>_-* #,##0_-;\-* #,##0_-;_-* "-"??_-;_-@_-</c:formatCode>
                <c:ptCount val="1"/>
                <c:pt idx="0">
                  <c:v>0</c:v>
                </c:pt>
              </c:numCache>
            </c:numRef>
          </c:val>
          <c:extLst>
            <c:ext xmlns:c16="http://schemas.microsoft.com/office/drawing/2014/chart" uri="{C3380CC4-5D6E-409C-BE32-E72D297353CC}">
              <c16:uniqueId val="{00000000-8892-4C9C-B8D5-BC2D48CEA347}"/>
            </c:ext>
          </c:extLst>
        </c:ser>
        <c:dLbls>
          <c:showLegendKey val="0"/>
          <c:showVal val="0"/>
          <c:showCatName val="0"/>
          <c:showSerName val="0"/>
          <c:showPercent val="0"/>
          <c:showBubbleSize val="0"/>
        </c:dLbls>
        <c:gapWidth val="150"/>
        <c:axId val="141428992"/>
        <c:axId val="141430784"/>
      </c:barChart>
      <c:catAx>
        <c:axId val="141428992"/>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41430784"/>
        <c:crosses val="autoZero"/>
        <c:auto val="1"/>
        <c:lblAlgn val="ctr"/>
        <c:lblOffset val="100"/>
        <c:noMultiLvlLbl val="0"/>
      </c:catAx>
      <c:valAx>
        <c:axId val="141430784"/>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(Litres)</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41428992"/>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Other Fuel</a:t>
            </a:r>
            <a:r>
              <a:rPr lang="en-IE" sz="1200">
                <a:solidFill>
                  <a:schemeClr val="tx2"/>
                </a:solidFill>
              </a:rPr>
              <a:t> Costs</a:t>
            </a:r>
          </a:p>
        </c:rich>
      </c:tx>
      <c:overlay val="0"/>
    </c:title>
    <c:autoTitleDeleted val="0"/>
    <c:plotArea>
      <c:layout/>
      <c:barChart>
        <c:barDir val="col"/>
        <c:grouping val="clustered"/>
        <c:varyColors val="0"/>
        <c:ser>
          <c:idx val="0"/>
          <c:order val="0"/>
          <c:tx>
            <c:v>Total Cost</c:v>
          </c:tx>
          <c:invertIfNegative val="0"/>
          <c:cat>
            <c:numRef>
              <c:f>'Other Fuels'!$C$22:$C$22</c:f>
              <c:numCache>
                <c:formatCode>General</c:formatCode>
                <c:ptCount val="1"/>
                <c:pt idx="0">
                  <c:v>0</c:v>
                </c:pt>
              </c:numCache>
            </c:numRef>
          </c:cat>
          <c:val>
            <c:numRef>
              <c:f>'Other Fuels'!$F$22:$F$22</c:f>
              <c:numCache>
                <c:formatCode>"€"#,##0</c:formatCode>
                <c:ptCount val="1"/>
                <c:pt idx="0">
                  <c:v>0</c:v>
                </c:pt>
              </c:numCache>
            </c:numRef>
          </c:val>
          <c:extLst>
            <c:ext xmlns:c16="http://schemas.microsoft.com/office/drawing/2014/chart" uri="{C3380CC4-5D6E-409C-BE32-E72D297353CC}">
              <c16:uniqueId val="{00000000-5662-4AEE-9948-795A985BE121}"/>
            </c:ext>
          </c:extLst>
        </c:ser>
        <c:dLbls>
          <c:showLegendKey val="0"/>
          <c:showVal val="0"/>
          <c:showCatName val="0"/>
          <c:showSerName val="0"/>
          <c:showPercent val="0"/>
          <c:showBubbleSize val="0"/>
        </c:dLbls>
        <c:gapWidth val="150"/>
        <c:axId val="141438336"/>
        <c:axId val="141472896"/>
      </c:barChart>
      <c:catAx>
        <c:axId val="141438336"/>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41472896"/>
        <c:crosses val="autoZero"/>
        <c:auto val="1"/>
        <c:lblAlgn val="ctr"/>
        <c:lblOffset val="100"/>
        <c:noMultiLvlLbl val="0"/>
      </c:catAx>
      <c:valAx>
        <c:axId val="141472896"/>
        <c:scaling>
          <c:orientation val="minMax"/>
        </c:scaling>
        <c:delete val="0"/>
        <c:axPos val="l"/>
        <c:majorGridlines/>
        <c:title>
          <c:tx>
            <c:rich>
              <a:bodyPr rot="-5400000" vert="horz"/>
              <a:lstStyle/>
              <a:p>
                <a:pPr>
                  <a:defRPr>
                    <a:solidFill>
                      <a:schemeClr val="tx2"/>
                    </a:solidFill>
                  </a:defRPr>
                </a:pPr>
                <a:r>
                  <a:rPr lang="en-IE">
                    <a:solidFill>
                      <a:schemeClr val="tx2"/>
                    </a:solidFill>
                  </a:rPr>
                  <a:t>Annual</a:t>
                </a:r>
                <a:r>
                  <a:rPr lang="en-IE" baseline="0">
                    <a:solidFill>
                      <a:schemeClr val="tx2"/>
                    </a:solidFill>
                  </a:rPr>
                  <a:t> Cost (€)</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41438336"/>
        <c:crosses val="autoZero"/>
        <c:crossBetween val="between"/>
      </c:valAx>
    </c:plotArea>
    <c:legend>
      <c:legendPos val="b"/>
      <c:overlay val="0"/>
      <c:txPr>
        <a:bodyPr/>
        <a:lstStyle/>
        <a:p>
          <a:pPr>
            <a:defRPr>
              <a:solidFill>
                <a:schemeClr val="tx2"/>
              </a:solidFill>
            </a:defRPr>
          </a:pPr>
          <a:endParaRPr lang="en-US"/>
        </a:p>
      </c:txPr>
    </c:legend>
    <c:plotVisOnly val="1"/>
    <c:dispBlanksAs val="gap"/>
    <c:showDLblsOverMax val="0"/>
  </c:chart>
  <c:printSettings>
    <c:headerFooter/>
    <c:pageMargins b="0.750000000000003" l="0.70000000000000062" r="0.70000000000000062" t="0.750000000000003"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Annual </a:t>
            </a:r>
            <a:r>
              <a:rPr lang="en-IE" sz="1200" b="1" i="0" u="none" strike="noStrike" baseline="0"/>
              <a:t>Other Fuel</a:t>
            </a:r>
            <a:r>
              <a:rPr lang="en-IE" sz="1200">
                <a:solidFill>
                  <a:schemeClr val="tx2"/>
                </a:solidFill>
              </a:rPr>
              <a:t> Consumption</a:t>
            </a:r>
          </a:p>
        </c:rich>
      </c:tx>
      <c:overlay val="0"/>
    </c:title>
    <c:autoTitleDeleted val="0"/>
    <c:plotArea>
      <c:layout/>
      <c:barChart>
        <c:barDir val="col"/>
        <c:grouping val="clustered"/>
        <c:varyColors val="0"/>
        <c:ser>
          <c:idx val="0"/>
          <c:order val="0"/>
          <c:tx>
            <c:v>Total Consumption</c:v>
          </c:tx>
          <c:invertIfNegative val="0"/>
          <c:cat>
            <c:numRef>
              <c:f>'Other Fuels'!$C$22:$C$22</c:f>
              <c:numCache>
                <c:formatCode>General</c:formatCode>
                <c:ptCount val="1"/>
                <c:pt idx="0">
                  <c:v>0</c:v>
                </c:pt>
              </c:numCache>
            </c:numRef>
          </c:cat>
          <c:val>
            <c:numRef>
              <c:f>'Other Fuels'!$E$22:$E$22</c:f>
              <c:numCache>
                <c:formatCode>_-* #,##0_-;\-* #,##0_-;_-* "-"??_-;_-@_-</c:formatCode>
                <c:ptCount val="1"/>
                <c:pt idx="0">
                  <c:v>0</c:v>
                </c:pt>
              </c:numCache>
            </c:numRef>
          </c:val>
          <c:extLst>
            <c:ext xmlns:c16="http://schemas.microsoft.com/office/drawing/2014/chart" uri="{C3380CC4-5D6E-409C-BE32-E72D297353CC}">
              <c16:uniqueId val="{00000000-AE50-484A-8D37-316CF1CAAD35}"/>
            </c:ext>
          </c:extLst>
        </c:ser>
        <c:dLbls>
          <c:showLegendKey val="0"/>
          <c:showVal val="0"/>
          <c:showCatName val="0"/>
          <c:showSerName val="0"/>
          <c:showPercent val="0"/>
          <c:showBubbleSize val="0"/>
        </c:dLbls>
        <c:gapWidth val="150"/>
        <c:axId val="141489280"/>
        <c:axId val="141490816"/>
      </c:barChart>
      <c:catAx>
        <c:axId val="141489280"/>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41490816"/>
        <c:crosses val="autoZero"/>
        <c:auto val="1"/>
        <c:lblAlgn val="ctr"/>
        <c:lblOffset val="100"/>
        <c:noMultiLvlLbl val="0"/>
      </c:catAx>
      <c:valAx>
        <c:axId val="141490816"/>
        <c:scaling>
          <c:orientation val="minMax"/>
        </c:scaling>
        <c:delete val="0"/>
        <c:axPos val="l"/>
        <c:majorGridlines/>
        <c:title>
          <c:tx>
            <c:rich>
              <a:bodyPr rot="-5400000" vert="horz"/>
              <a:lstStyle/>
              <a:p>
                <a:pPr>
                  <a:defRPr>
                    <a:solidFill>
                      <a:schemeClr val="tx2"/>
                    </a:solidFill>
                  </a:defRPr>
                </a:pPr>
                <a:r>
                  <a:rPr lang="en-IE">
                    <a:solidFill>
                      <a:schemeClr val="tx2"/>
                    </a:solidFill>
                  </a:rPr>
                  <a:t>Annual Consumption (kWh)</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41489280"/>
        <c:crosses val="autoZero"/>
        <c:crossBetween val="between"/>
      </c:valAx>
    </c:plotArea>
    <c:plotVisOnly val="1"/>
    <c:dispBlanksAs val="gap"/>
    <c:showDLblsOverMax val="0"/>
  </c:chart>
  <c:printSettings>
    <c:headerFooter/>
    <c:pageMargins b="0.750000000000003" l="0.70000000000000062" r="0.70000000000000062" t="0.750000000000003"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Electricity Consumption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EnPI!$AA$8:$AA$19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multiLvlStrRef>
                    <c:extLst>
                      <c:ext uri="{02D57815-91ED-43cb-92C2-25804820EDAC}">
                        <c15:formulaRef>
                          <c15:sqref>EnPI!#REF!</c15:sqref>
                        </c15:formulaRef>
                      </c:ext>
                    </c:extLst>
                  </c:multiLvlStrRef>
                </c15:cat>
              </c15:filteredCategoryTitle>
            </c:ext>
            <c:ext xmlns:c16="http://schemas.microsoft.com/office/drawing/2014/chart" uri="{C3380CC4-5D6E-409C-BE32-E72D297353CC}">
              <c16:uniqueId val="{00000000-E315-4CE7-8345-37B767BE3B32}"/>
            </c:ext>
          </c:extLst>
        </c:ser>
        <c:dLbls>
          <c:showLegendKey val="0"/>
          <c:showVal val="0"/>
          <c:showCatName val="0"/>
          <c:showSerName val="0"/>
          <c:showPercent val="0"/>
          <c:showBubbleSize val="0"/>
        </c:dLbls>
        <c:gapWidth val="150"/>
        <c:axId val="135610368"/>
        <c:axId val="135611904"/>
      </c:barChart>
      <c:catAx>
        <c:axId val="135610368"/>
        <c:scaling>
          <c:orientation val="minMax"/>
        </c:scaling>
        <c:delete val="0"/>
        <c:axPos val="b"/>
        <c:majorTickMark val="out"/>
        <c:minorTickMark val="none"/>
        <c:tickLblPos val="nextTo"/>
        <c:txPr>
          <a:bodyPr/>
          <a:lstStyle/>
          <a:p>
            <a:pPr>
              <a:defRPr sz="900">
                <a:solidFill>
                  <a:schemeClr val="tx2"/>
                </a:solidFill>
              </a:defRPr>
            </a:pPr>
            <a:endParaRPr lang="en-US"/>
          </a:p>
        </c:txPr>
        <c:crossAx val="135611904"/>
        <c:crosses val="autoZero"/>
        <c:auto val="1"/>
        <c:lblAlgn val="ctr"/>
        <c:lblOffset val="100"/>
        <c:noMultiLvlLbl val="0"/>
      </c:catAx>
      <c:valAx>
        <c:axId val="135611904"/>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per Unit Activity Metric (kWh/unit)</a:t>
                </a:r>
              </a:p>
            </c:rich>
          </c:tx>
          <c:overlay val="0"/>
        </c:title>
        <c:numFmt formatCode="#,##0.00" sourceLinked="1"/>
        <c:majorTickMark val="out"/>
        <c:minorTickMark val="none"/>
        <c:tickLblPos val="nextTo"/>
        <c:txPr>
          <a:bodyPr/>
          <a:lstStyle/>
          <a:p>
            <a:pPr>
              <a:defRPr sz="900">
                <a:solidFill>
                  <a:schemeClr val="tx2"/>
                </a:solidFill>
              </a:defRPr>
            </a:pPr>
            <a:endParaRPr lang="en-US"/>
          </a:p>
        </c:txPr>
        <c:crossAx val="13561036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Natural Gas Consumption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EnPI!$AB$8:$AB$19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multiLvlStrRef>
                    <c:extLst>
                      <c:ext uri="{02D57815-91ED-43cb-92C2-25804820EDAC}">
                        <c15:formulaRef>
                          <c15:sqref>EnPI!#REF!</c15:sqref>
                        </c15:formulaRef>
                      </c:ext>
                    </c:extLst>
                  </c:multiLvlStrRef>
                </c15:cat>
              </c15:filteredCategoryTitle>
            </c:ext>
            <c:ext xmlns:c16="http://schemas.microsoft.com/office/drawing/2014/chart" uri="{C3380CC4-5D6E-409C-BE32-E72D297353CC}">
              <c16:uniqueId val="{00000000-ABE9-4D44-BE61-7E8AEA685202}"/>
            </c:ext>
          </c:extLst>
        </c:ser>
        <c:dLbls>
          <c:showLegendKey val="0"/>
          <c:showVal val="0"/>
          <c:showCatName val="0"/>
          <c:showSerName val="0"/>
          <c:showPercent val="0"/>
          <c:showBubbleSize val="0"/>
        </c:dLbls>
        <c:gapWidth val="150"/>
        <c:axId val="141137408"/>
        <c:axId val="141138944"/>
      </c:barChart>
      <c:catAx>
        <c:axId val="141137408"/>
        <c:scaling>
          <c:orientation val="minMax"/>
        </c:scaling>
        <c:delete val="0"/>
        <c:axPos val="b"/>
        <c:majorTickMark val="out"/>
        <c:minorTickMark val="none"/>
        <c:tickLblPos val="nextTo"/>
        <c:txPr>
          <a:bodyPr/>
          <a:lstStyle/>
          <a:p>
            <a:pPr>
              <a:defRPr sz="900">
                <a:solidFill>
                  <a:schemeClr val="tx2"/>
                </a:solidFill>
              </a:defRPr>
            </a:pPr>
            <a:endParaRPr lang="en-US"/>
          </a:p>
        </c:txPr>
        <c:crossAx val="141138944"/>
        <c:crosses val="autoZero"/>
        <c:auto val="1"/>
        <c:lblAlgn val="ctr"/>
        <c:lblOffset val="100"/>
        <c:noMultiLvlLbl val="0"/>
      </c:catAx>
      <c:valAx>
        <c:axId val="141138944"/>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per Unit Activity Metric (kWh/unit)</a:t>
                </a:r>
              </a:p>
            </c:rich>
          </c:tx>
          <c:overlay val="0"/>
        </c:title>
        <c:numFmt formatCode="#,##0.00" sourceLinked="1"/>
        <c:majorTickMark val="out"/>
        <c:minorTickMark val="none"/>
        <c:tickLblPos val="nextTo"/>
        <c:txPr>
          <a:bodyPr/>
          <a:lstStyle/>
          <a:p>
            <a:pPr>
              <a:defRPr sz="900">
                <a:solidFill>
                  <a:schemeClr val="tx2"/>
                </a:solidFill>
              </a:defRPr>
            </a:pPr>
            <a:endParaRPr lang="en-US"/>
          </a:p>
        </c:txPr>
        <c:crossAx val="14113740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LPG Consumption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EnPI!$AC$8:$AC$19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28FB-4650-94B2-5FB55B5E484A}"/>
            </c:ext>
          </c:extLst>
        </c:ser>
        <c:dLbls>
          <c:showLegendKey val="0"/>
          <c:showVal val="0"/>
          <c:showCatName val="0"/>
          <c:showSerName val="0"/>
          <c:showPercent val="0"/>
          <c:showBubbleSize val="0"/>
        </c:dLbls>
        <c:gapWidth val="150"/>
        <c:axId val="141724672"/>
        <c:axId val="141730560"/>
      </c:barChart>
      <c:catAx>
        <c:axId val="141724672"/>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1730560"/>
        <c:crosses val="autoZero"/>
        <c:auto val="1"/>
        <c:lblAlgn val="ctr"/>
        <c:lblOffset val="100"/>
        <c:noMultiLvlLbl val="0"/>
      </c:catAx>
      <c:valAx>
        <c:axId val="141730560"/>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per Unit Activity Metric (kWh/unit)</a:t>
                </a:r>
              </a:p>
            </c:rich>
          </c:tx>
          <c:overlay val="0"/>
        </c:title>
        <c:numFmt formatCode="#,##0.00" sourceLinked="1"/>
        <c:majorTickMark val="out"/>
        <c:minorTickMark val="none"/>
        <c:tickLblPos val="nextTo"/>
        <c:txPr>
          <a:bodyPr/>
          <a:lstStyle/>
          <a:p>
            <a:pPr>
              <a:defRPr sz="900">
                <a:solidFill>
                  <a:schemeClr val="tx2"/>
                </a:solidFill>
              </a:defRPr>
            </a:pPr>
            <a:endParaRPr lang="en-US"/>
          </a:p>
        </c:txPr>
        <c:crossAx val="141724672"/>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Kerosene Consumption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EnPI!$AD$8:$AD$19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C0FC-487A-A35D-8278569F4636}"/>
            </c:ext>
          </c:extLst>
        </c:ser>
        <c:dLbls>
          <c:showLegendKey val="0"/>
          <c:showVal val="0"/>
          <c:showCatName val="0"/>
          <c:showSerName val="0"/>
          <c:showPercent val="0"/>
          <c:showBubbleSize val="0"/>
        </c:dLbls>
        <c:gapWidth val="150"/>
        <c:axId val="141751040"/>
        <c:axId val="141752576"/>
      </c:barChart>
      <c:catAx>
        <c:axId val="141751040"/>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1752576"/>
        <c:crosses val="autoZero"/>
        <c:auto val="1"/>
        <c:lblAlgn val="ctr"/>
        <c:lblOffset val="100"/>
        <c:noMultiLvlLbl val="0"/>
      </c:catAx>
      <c:valAx>
        <c:axId val="141752576"/>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per Unit Activity Metric (kWh/unit)</a:t>
                </a:r>
              </a:p>
            </c:rich>
          </c:tx>
          <c:overlay val="0"/>
        </c:title>
        <c:numFmt formatCode="#,##0.00" sourceLinked="1"/>
        <c:majorTickMark val="out"/>
        <c:minorTickMark val="none"/>
        <c:tickLblPos val="nextTo"/>
        <c:txPr>
          <a:bodyPr/>
          <a:lstStyle/>
          <a:p>
            <a:pPr>
              <a:defRPr sz="900">
                <a:solidFill>
                  <a:schemeClr val="tx2"/>
                </a:solidFill>
              </a:defRPr>
            </a:pPr>
            <a:endParaRPr lang="en-US"/>
          </a:p>
        </c:txPr>
        <c:crossAx val="141751040"/>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Marked Gasoil Consumption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EnPI!$AE$8:$AE$19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5809-4DD3-90D7-D2069BE4A923}"/>
            </c:ext>
          </c:extLst>
        </c:ser>
        <c:dLbls>
          <c:showLegendKey val="0"/>
          <c:showVal val="0"/>
          <c:showCatName val="0"/>
          <c:showSerName val="0"/>
          <c:showPercent val="0"/>
          <c:showBubbleSize val="0"/>
        </c:dLbls>
        <c:gapWidth val="150"/>
        <c:axId val="141785344"/>
        <c:axId val="141795328"/>
      </c:barChart>
      <c:catAx>
        <c:axId val="141785344"/>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1795328"/>
        <c:crosses val="autoZero"/>
        <c:auto val="1"/>
        <c:lblAlgn val="ctr"/>
        <c:lblOffset val="100"/>
        <c:noMultiLvlLbl val="0"/>
      </c:catAx>
      <c:valAx>
        <c:axId val="141795328"/>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per Unit Activity Metric (kWh/unit)</a:t>
                </a:r>
              </a:p>
            </c:rich>
          </c:tx>
          <c:overlay val="0"/>
        </c:title>
        <c:numFmt formatCode="#,##0.00" sourceLinked="1"/>
        <c:majorTickMark val="out"/>
        <c:minorTickMark val="none"/>
        <c:tickLblPos val="nextTo"/>
        <c:txPr>
          <a:bodyPr/>
          <a:lstStyle/>
          <a:p>
            <a:pPr>
              <a:defRPr sz="900">
                <a:solidFill>
                  <a:schemeClr val="tx2"/>
                </a:solidFill>
              </a:defRPr>
            </a:pPr>
            <a:endParaRPr lang="en-US"/>
          </a:p>
        </c:txPr>
        <c:crossAx val="141785344"/>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Fuel Oil</a:t>
            </a:r>
            <a:r>
              <a:rPr lang="en-IE" sz="1200" baseline="0">
                <a:solidFill>
                  <a:schemeClr val="tx2"/>
                </a:solidFill>
              </a:rPr>
              <a:t> </a:t>
            </a:r>
            <a:r>
              <a:rPr lang="en-IE" sz="1200">
                <a:solidFill>
                  <a:schemeClr val="tx2"/>
                </a:solidFill>
              </a:rPr>
              <a:t>Consumption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EnPI!$AF$8:$AF$19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9B4E-469B-B4D5-236390A190ED}"/>
            </c:ext>
          </c:extLst>
        </c:ser>
        <c:dLbls>
          <c:showLegendKey val="0"/>
          <c:showVal val="0"/>
          <c:showCatName val="0"/>
          <c:showSerName val="0"/>
          <c:showPercent val="0"/>
          <c:showBubbleSize val="0"/>
        </c:dLbls>
        <c:gapWidth val="150"/>
        <c:axId val="141840384"/>
        <c:axId val="141841920"/>
      </c:barChart>
      <c:catAx>
        <c:axId val="141840384"/>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1841920"/>
        <c:crosses val="autoZero"/>
        <c:auto val="1"/>
        <c:lblAlgn val="ctr"/>
        <c:lblOffset val="100"/>
        <c:noMultiLvlLbl val="0"/>
      </c:catAx>
      <c:valAx>
        <c:axId val="141841920"/>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per Unit Activity Metric (kWh/unit)</a:t>
                </a:r>
              </a:p>
            </c:rich>
          </c:tx>
          <c:overlay val="0"/>
        </c:title>
        <c:numFmt formatCode="#,##0.00" sourceLinked="1"/>
        <c:majorTickMark val="out"/>
        <c:minorTickMark val="none"/>
        <c:tickLblPos val="nextTo"/>
        <c:txPr>
          <a:bodyPr/>
          <a:lstStyle/>
          <a:p>
            <a:pPr>
              <a:defRPr sz="900">
                <a:solidFill>
                  <a:schemeClr val="tx2"/>
                </a:solidFill>
              </a:defRPr>
            </a:pPr>
            <a:endParaRPr lang="en-US"/>
          </a:p>
        </c:txPr>
        <c:crossAx val="141840384"/>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3" l="0.70000000000000062" r="0.70000000000000062" t="0.750000000000003"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Road Diesel</a:t>
            </a:r>
            <a:r>
              <a:rPr lang="en-IE" sz="1200" baseline="0">
                <a:solidFill>
                  <a:schemeClr val="tx2"/>
                </a:solidFill>
              </a:rPr>
              <a:t> </a:t>
            </a:r>
            <a:r>
              <a:rPr lang="en-IE" sz="1200">
                <a:solidFill>
                  <a:schemeClr val="tx2"/>
                </a:solidFill>
              </a:rPr>
              <a:t>Consumption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EnPI!$AG$8:$AG$19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1D01-4142-9207-4CA26B4EB3AD}"/>
            </c:ext>
          </c:extLst>
        </c:ser>
        <c:dLbls>
          <c:showLegendKey val="0"/>
          <c:showVal val="0"/>
          <c:showCatName val="0"/>
          <c:showSerName val="0"/>
          <c:showPercent val="0"/>
          <c:showBubbleSize val="0"/>
        </c:dLbls>
        <c:gapWidth val="150"/>
        <c:axId val="141833728"/>
        <c:axId val="141835264"/>
      </c:barChart>
      <c:catAx>
        <c:axId val="141833728"/>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1835264"/>
        <c:crosses val="autoZero"/>
        <c:auto val="1"/>
        <c:lblAlgn val="ctr"/>
        <c:lblOffset val="100"/>
        <c:noMultiLvlLbl val="0"/>
      </c:catAx>
      <c:valAx>
        <c:axId val="141835264"/>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per Unit Activity Metric (kWh/unit)</a:t>
                </a:r>
              </a:p>
            </c:rich>
          </c:tx>
          <c:overlay val="0"/>
        </c:title>
        <c:numFmt formatCode="#,##0.00" sourceLinked="1"/>
        <c:majorTickMark val="out"/>
        <c:minorTickMark val="none"/>
        <c:tickLblPos val="nextTo"/>
        <c:txPr>
          <a:bodyPr/>
          <a:lstStyle/>
          <a:p>
            <a:pPr>
              <a:defRPr sz="900">
                <a:solidFill>
                  <a:schemeClr val="tx2"/>
                </a:solidFill>
              </a:defRPr>
            </a:pPr>
            <a:endParaRPr lang="en-US"/>
          </a:p>
        </c:txPr>
        <c:crossAx val="14183372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Energy Consumption</a:t>
            </a:r>
          </a:p>
        </c:rich>
      </c:tx>
      <c:overlay val="0"/>
    </c:title>
    <c:autoTitleDeleted val="0"/>
    <c:plotArea>
      <c:layout/>
      <c:barChart>
        <c:barDir val="col"/>
        <c:grouping val="stacked"/>
        <c:varyColors val="0"/>
        <c:ser>
          <c:idx val="0"/>
          <c:order val="0"/>
          <c:tx>
            <c:strRef>
              <c:f>Summary!$AL$6</c:f>
              <c:strCache>
                <c:ptCount val="1"/>
                <c:pt idx="0">
                  <c:v>Electricity</c:v>
                </c:pt>
              </c:strCache>
            </c:strRef>
          </c:tx>
          <c:invertIfNegative val="0"/>
          <c:cat>
            <c:numRef>
              <c:f>Summary!$AK$19:$AK$19</c:f>
              <c:numCache>
                <c:formatCode>General</c:formatCode>
                <c:ptCount val="1"/>
                <c:pt idx="0">
                  <c:v>0</c:v>
                </c:pt>
              </c:numCache>
            </c:numRef>
          </c:cat>
          <c:val>
            <c:numRef>
              <c:f>Summary!$AL$19:$AL$19</c:f>
              <c:numCache>
                <c:formatCode>_-* #,##0_-;\-* #,##0_-;_-* "-"??_-;_-@_-</c:formatCode>
                <c:ptCount val="1"/>
                <c:pt idx="0">
                  <c:v>0</c:v>
                </c:pt>
              </c:numCache>
            </c:numRef>
          </c:val>
          <c:extLst>
            <c:ext xmlns:c16="http://schemas.microsoft.com/office/drawing/2014/chart" uri="{C3380CC4-5D6E-409C-BE32-E72D297353CC}">
              <c16:uniqueId val="{00000000-E7CE-4572-9D72-43D43D5CF73B}"/>
            </c:ext>
          </c:extLst>
        </c:ser>
        <c:ser>
          <c:idx val="1"/>
          <c:order val="1"/>
          <c:tx>
            <c:strRef>
              <c:f>Summary!$AM$6</c:f>
              <c:strCache>
                <c:ptCount val="1"/>
                <c:pt idx="0">
                  <c:v>Natural Gas</c:v>
                </c:pt>
              </c:strCache>
            </c:strRef>
          </c:tx>
          <c:invertIfNegative val="0"/>
          <c:cat>
            <c:numRef>
              <c:f>Summary!$AK$19:$AK$19</c:f>
              <c:numCache>
                <c:formatCode>General</c:formatCode>
                <c:ptCount val="1"/>
                <c:pt idx="0">
                  <c:v>0</c:v>
                </c:pt>
              </c:numCache>
            </c:numRef>
          </c:cat>
          <c:val>
            <c:numRef>
              <c:f>Summary!$AM$19:$AM$19</c:f>
              <c:numCache>
                <c:formatCode>_-* #,##0_-;\-* #,##0_-;_-* "-"??_-;_-@_-</c:formatCode>
                <c:ptCount val="1"/>
                <c:pt idx="0">
                  <c:v>0</c:v>
                </c:pt>
              </c:numCache>
            </c:numRef>
          </c:val>
          <c:extLst>
            <c:ext xmlns:c16="http://schemas.microsoft.com/office/drawing/2014/chart" uri="{C3380CC4-5D6E-409C-BE32-E72D297353CC}">
              <c16:uniqueId val="{00000001-E7CE-4572-9D72-43D43D5CF73B}"/>
            </c:ext>
          </c:extLst>
        </c:ser>
        <c:ser>
          <c:idx val="2"/>
          <c:order val="2"/>
          <c:tx>
            <c:strRef>
              <c:f>Summary!$AN$6</c:f>
              <c:strCache>
                <c:ptCount val="1"/>
                <c:pt idx="0">
                  <c:v>LPG</c:v>
                </c:pt>
              </c:strCache>
            </c:strRef>
          </c:tx>
          <c:invertIfNegative val="0"/>
          <c:cat>
            <c:numRef>
              <c:f>Summary!$AK$19:$AK$19</c:f>
              <c:numCache>
                <c:formatCode>General</c:formatCode>
                <c:ptCount val="1"/>
                <c:pt idx="0">
                  <c:v>0</c:v>
                </c:pt>
              </c:numCache>
            </c:numRef>
          </c:cat>
          <c:val>
            <c:numRef>
              <c:f>Summary!$AN$19:$AN$19</c:f>
              <c:numCache>
                <c:formatCode>_-* #,##0_-;\-* #,##0_-;_-* "-"??_-;_-@_-</c:formatCode>
                <c:ptCount val="1"/>
                <c:pt idx="0">
                  <c:v>0</c:v>
                </c:pt>
              </c:numCache>
            </c:numRef>
          </c:val>
          <c:extLst>
            <c:ext xmlns:c16="http://schemas.microsoft.com/office/drawing/2014/chart" uri="{C3380CC4-5D6E-409C-BE32-E72D297353CC}">
              <c16:uniqueId val="{00000002-E7CE-4572-9D72-43D43D5CF73B}"/>
            </c:ext>
          </c:extLst>
        </c:ser>
        <c:ser>
          <c:idx val="3"/>
          <c:order val="3"/>
          <c:tx>
            <c:strRef>
              <c:f>Summary!$AO$6</c:f>
              <c:strCache>
                <c:ptCount val="1"/>
                <c:pt idx="0">
                  <c:v>Kerosene</c:v>
                </c:pt>
              </c:strCache>
            </c:strRef>
          </c:tx>
          <c:invertIfNegative val="0"/>
          <c:cat>
            <c:numRef>
              <c:f>Summary!$AK$19:$AK$19</c:f>
              <c:numCache>
                <c:formatCode>General</c:formatCode>
                <c:ptCount val="1"/>
                <c:pt idx="0">
                  <c:v>0</c:v>
                </c:pt>
              </c:numCache>
            </c:numRef>
          </c:cat>
          <c:val>
            <c:numRef>
              <c:f>Summary!$AO$19:$AO$19</c:f>
              <c:numCache>
                <c:formatCode>_-* #,##0_-;\-* #,##0_-;_-* "-"??_-;_-@_-</c:formatCode>
                <c:ptCount val="1"/>
                <c:pt idx="0">
                  <c:v>0</c:v>
                </c:pt>
              </c:numCache>
            </c:numRef>
          </c:val>
          <c:extLst>
            <c:ext xmlns:c16="http://schemas.microsoft.com/office/drawing/2014/chart" uri="{C3380CC4-5D6E-409C-BE32-E72D297353CC}">
              <c16:uniqueId val="{00000003-E7CE-4572-9D72-43D43D5CF73B}"/>
            </c:ext>
          </c:extLst>
        </c:ser>
        <c:ser>
          <c:idx val="4"/>
          <c:order val="4"/>
          <c:tx>
            <c:strRef>
              <c:f>Summary!$AP$6</c:f>
              <c:strCache>
                <c:ptCount val="1"/>
                <c:pt idx="0">
                  <c:v>Marked Gasoil</c:v>
                </c:pt>
              </c:strCache>
            </c:strRef>
          </c:tx>
          <c:invertIfNegative val="0"/>
          <c:cat>
            <c:numRef>
              <c:f>Summary!$AK$19:$AK$19</c:f>
              <c:numCache>
                <c:formatCode>General</c:formatCode>
                <c:ptCount val="1"/>
                <c:pt idx="0">
                  <c:v>0</c:v>
                </c:pt>
              </c:numCache>
            </c:numRef>
          </c:cat>
          <c:val>
            <c:numRef>
              <c:f>Summary!$AP$19:$AP$19</c:f>
              <c:numCache>
                <c:formatCode>_-* #,##0_-;\-* #,##0_-;_-* "-"??_-;_-@_-</c:formatCode>
                <c:ptCount val="1"/>
                <c:pt idx="0">
                  <c:v>0</c:v>
                </c:pt>
              </c:numCache>
            </c:numRef>
          </c:val>
          <c:extLst>
            <c:ext xmlns:c16="http://schemas.microsoft.com/office/drawing/2014/chart" uri="{C3380CC4-5D6E-409C-BE32-E72D297353CC}">
              <c16:uniqueId val="{00000004-E7CE-4572-9D72-43D43D5CF73B}"/>
            </c:ext>
          </c:extLst>
        </c:ser>
        <c:ser>
          <c:idx val="5"/>
          <c:order val="5"/>
          <c:tx>
            <c:strRef>
              <c:f>Summary!$AQ$6</c:f>
              <c:strCache>
                <c:ptCount val="1"/>
                <c:pt idx="0">
                  <c:v>Fuel Oils</c:v>
                </c:pt>
              </c:strCache>
            </c:strRef>
          </c:tx>
          <c:invertIfNegative val="0"/>
          <c:cat>
            <c:numRef>
              <c:f>Summary!$AK$19:$AK$19</c:f>
              <c:numCache>
                <c:formatCode>General</c:formatCode>
                <c:ptCount val="1"/>
                <c:pt idx="0">
                  <c:v>0</c:v>
                </c:pt>
              </c:numCache>
            </c:numRef>
          </c:cat>
          <c:val>
            <c:numRef>
              <c:f>Summary!$AQ$19:$AQ$19</c:f>
              <c:numCache>
                <c:formatCode>_-* #,##0_-;\-* #,##0_-;_-* "-"??_-;_-@_-</c:formatCode>
                <c:ptCount val="1"/>
                <c:pt idx="0">
                  <c:v>0</c:v>
                </c:pt>
              </c:numCache>
            </c:numRef>
          </c:val>
          <c:extLst>
            <c:ext xmlns:c16="http://schemas.microsoft.com/office/drawing/2014/chart" uri="{C3380CC4-5D6E-409C-BE32-E72D297353CC}">
              <c16:uniqueId val="{00000005-E7CE-4572-9D72-43D43D5CF73B}"/>
            </c:ext>
          </c:extLst>
        </c:ser>
        <c:ser>
          <c:idx val="6"/>
          <c:order val="6"/>
          <c:tx>
            <c:strRef>
              <c:f>Summary!$AR$6</c:f>
              <c:strCache>
                <c:ptCount val="1"/>
                <c:pt idx="0">
                  <c:v>Road Diesel</c:v>
                </c:pt>
              </c:strCache>
            </c:strRef>
          </c:tx>
          <c:invertIfNegative val="0"/>
          <c:cat>
            <c:numRef>
              <c:f>Summary!$AK$19:$AK$19</c:f>
              <c:numCache>
                <c:formatCode>General</c:formatCode>
                <c:ptCount val="1"/>
                <c:pt idx="0">
                  <c:v>0</c:v>
                </c:pt>
              </c:numCache>
            </c:numRef>
          </c:cat>
          <c:val>
            <c:numRef>
              <c:f>Summary!$AR$19:$AR$19</c:f>
              <c:numCache>
                <c:formatCode>_-* #,##0_-;\-* #,##0_-;_-* "-"??_-;_-@_-</c:formatCode>
                <c:ptCount val="1"/>
                <c:pt idx="0">
                  <c:v>0</c:v>
                </c:pt>
              </c:numCache>
            </c:numRef>
          </c:val>
          <c:extLst>
            <c:ext xmlns:c16="http://schemas.microsoft.com/office/drawing/2014/chart" uri="{C3380CC4-5D6E-409C-BE32-E72D297353CC}">
              <c16:uniqueId val="{00000006-E7CE-4572-9D72-43D43D5CF73B}"/>
            </c:ext>
          </c:extLst>
        </c:ser>
        <c:ser>
          <c:idx val="7"/>
          <c:order val="7"/>
          <c:tx>
            <c:strRef>
              <c:f>Summary!$AS$6</c:f>
              <c:strCache>
                <c:ptCount val="1"/>
                <c:pt idx="0">
                  <c:v>Petrol</c:v>
                </c:pt>
              </c:strCache>
            </c:strRef>
          </c:tx>
          <c:invertIfNegative val="0"/>
          <c:cat>
            <c:numRef>
              <c:f>Summary!$AK$19:$AK$19</c:f>
              <c:numCache>
                <c:formatCode>General</c:formatCode>
                <c:ptCount val="1"/>
                <c:pt idx="0">
                  <c:v>0</c:v>
                </c:pt>
              </c:numCache>
            </c:numRef>
          </c:cat>
          <c:val>
            <c:numRef>
              <c:f>Summary!$AS$19:$AS$19</c:f>
              <c:numCache>
                <c:formatCode>_-* #,##0_-;\-* #,##0_-;_-* "-"??_-;_-@_-</c:formatCode>
                <c:ptCount val="1"/>
                <c:pt idx="0">
                  <c:v>0</c:v>
                </c:pt>
              </c:numCache>
            </c:numRef>
          </c:val>
          <c:extLst>
            <c:ext xmlns:c16="http://schemas.microsoft.com/office/drawing/2014/chart" uri="{C3380CC4-5D6E-409C-BE32-E72D297353CC}">
              <c16:uniqueId val="{00000007-E7CE-4572-9D72-43D43D5CF73B}"/>
            </c:ext>
          </c:extLst>
        </c:ser>
        <c:ser>
          <c:idx val="8"/>
          <c:order val="8"/>
          <c:tx>
            <c:strRef>
              <c:f>Summary!$AT$6</c:f>
              <c:strCache>
                <c:ptCount val="1"/>
                <c:pt idx="0">
                  <c:v>0</c:v>
                </c:pt>
              </c:strCache>
            </c:strRef>
          </c:tx>
          <c:invertIfNegative val="0"/>
          <c:cat>
            <c:numRef>
              <c:f>Summary!$AK$19:$AK$19</c:f>
              <c:numCache>
                <c:formatCode>General</c:formatCode>
                <c:ptCount val="1"/>
                <c:pt idx="0">
                  <c:v>0</c:v>
                </c:pt>
              </c:numCache>
            </c:numRef>
          </c:cat>
          <c:val>
            <c:numRef>
              <c:f>Summary!$AT$19:$AT$19</c:f>
              <c:numCache>
                <c:formatCode>_-* #,##0_-;\-* #,##0_-;_-* "-"??_-;_-@_-</c:formatCode>
                <c:ptCount val="1"/>
                <c:pt idx="0">
                  <c:v>0</c:v>
                </c:pt>
              </c:numCache>
            </c:numRef>
          </c:val>
          <c:extLst>
            <c:ext xmlns:c16="http://schemas.microsoft.com/office/drawing/2014/chart" uri="{C3380CC4-5D6E-409C-BE32-E72D297353CC}">
              <c16:uniqueId val="{00000008-E7CE-4572-9D72-43D43D5CF73B}"/>
            </c:ext>
          </c:extLst>
        </c:ser>
        <c:dLbls>
          <c:showLegendKey val="0"/>
          <c:showVal val="0"/>
          <c:showCatName val="0"/>
          <c:showSerName val="0"/>
          <c:showPercent val="0"/>
          <c:showBubbleSize val="0"/>
        </c:dLbls>
        <c:gapWidth val="150"/>
        <c:overlap val="100"/>
        <c:axId val="135515520"/>
        <c:axId val="135521408"/>
      </c:barChart>
      <c:catAx>
        <c:axId val="135515520"/>
        <c:scaling>
          <c:orientation val="minMax"/>
        </c:scaling>
        <c:delete val="0"/>
        <c:axPos val="b"/>
        <c:numFmt formatCode="General" sourceLinked="1"/>
        <c:majorTickMark val="out"/>
        <c:minorTickMark val="none"/>
        <c:tickLblPos val="nextTo"/>
        <c:txPr>
          <a:bodyPr/>
          <a:lstStyle/>
          <a:p>
            <a:pPr>
              <a:defRPr sz="900">
                <a:solidFill>
                  <a:schemeClr val="tx2"/>
                </a:solidFill>
              </a:defRPr>
            </a:pPr>
            <a:endParaRPr lang="en-US"/>
          </a:p>
        </c:txPr>
        <c:crossAx val="135521408"/>
        <c:crosses val="autoZero"/>
        <c:auto val="1"/>
        <c:lblAlgn val="ctr"/>
        <c:lblOffset val="100"/>
        <c:noMultiLvlLbl val="0"/>
      </c:catAx>
      <c:valAx>
        <c:axId val="135521408"/>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(kWh)</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35515520"/>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baseline="0">
                <a:solidFill>
                  <a:schemeClr val="tx2"/>
                </a:solidFill>
              </a:rPr>
              <a:t>Petrol </a:t>
            </a:r>
            <a:r>
              <a:rPr lang="en-IE" sz="1200">
                <a:solidFill>
                  <a:schemeClr val="tx2"/>
                </a:solidFill>
              </a:rPr>
              <a:t>Consumption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EnPI!$AH$8:$AH$19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3381-4452-BA5A-77AEE5047E84}"/>
            </c:ext>
          </c:extLst>
        </c:ser>
        <c:dLbls>
          <c:showLegendKey val="0"/>
          <c:showVal val="0"/>
          <c:showCatName val="0"/>
          <c:showSerName val="0"/>
          <c:showPercent val="0"/>
          <c:showBubbleSize val="0"/>
        </c:dLbls>
        <c:gapWidth val="150"/>
        <c:axId val="141913088"/>
        <c:axId val="141918976"/>
      </c:barChart>
      <c:catAx>
        <c:axId val="141913088"/>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1918976"/>
        <c:crosses val="autoZero"/>
        <c:auto val="1"/>
        <c:lblAlgn val="ctr"/>
        <c:lblOffset val="100"/>
        <c:noMultiLvlLbl val="0"/>
      </c:catAx>
      <c:valAx>
        <c:axId val="141918976"/>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per Unit Activity Metric (kWh/unit)</a:t>
                </a:r>
              </a:p>
            </c:rich>
          </c:tx>
          <c:overlay val="0"/>
        </c:title>
        <c:numFmt formatCode="#,##0.00" sourceLinked="1"/>
        <c:majorTickMark val="out"/>
        <c:minorTickMark val="none"/>
        <c:tickLblPos val="nextTo"/>
        <c:txPr>
          <a:bodyPr/>
          <a:lstStyle/>
          <a:p>
            <a:pPr>
              <a:defRPr sz="900">
                <a:solidFill>
                  <a:schemeClr val="tx2"/>
                </a:solidFill>
              </a:defRPr>
            </a:pPr>
            <a:endParaRPr lang="en-US"/>
          </a:p>
        </c:txPr>
        <c:crossAx val="14191308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baseline="0">
                <a:solidFill>
                  <a:schemeClr val="tx2"/>
                </a:solidFill>
              </a:rPr>
              <a:t>"Other Fuels" </a:t>
            </a:r>
            <a:r>
              <a:rPr lang="en-IE" sz="1200">
                <a:solidFill>
                  <a:schemeClr val="tx2"/>
                </a:solidFill>
              </a:rPr>
              <a:t>Consumption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EnPI!$AI$8:$AI$19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BCE3-40F4-93A7-1D3DD9800012}"/>
            </c:ext>
          </c:extLst>
        </c:ser>
        <c:dLbls>
          <c:showLegendKey val="0"/>
          <c:showVal val="0"/>
          <c:showCatName val="0"/>
          <c:showSerName val="0"/>
          <c:showPercent val="0"/>
          <c:showBubbleSize val="0"/>
        </c:dLbls>
        <c:gapWidth val="150"/>
        <c:axId val="141927168"/>
        <c:axId val="141928704"/>
      </c:barChart>
      <c:catAx>
        <c:axId val="141927168"/>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1928704"/>
        <c:crosses val="autoZero"/>
        <c:auto val="1"/>
        <c:lblAlgn val="ctr"/>
        <c:lblOffset val="100"/>
        <c:noMultiLvlLbl val="0"/>
      </c:catAx>
      <c:valAx>
        <c:axId val="141928704"/>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per Unit Activity Metric (kWh/unit)</a:t>
                </a:r>
              </a:p>
            </c:rich>
          </c:tx>
          <c:overlay val="0"/>
        </c:title>
        <c:numFmt formatCode="#,##0.00" sourceLinked="1"/>
        <c:majorTickMark val="out"/>
        <c:minorTickMark val="none"/>
        <c:tickLblPos val="nextTo"/>
        <c:txPr>
          <a:bodyPr/>
          <a:lstStyle/>
          <a:p>
            <a:pPr>
              <a:defRPr sz="900">
                <a:solidFill>
                  <a:schemeClr val="tx2"/>
                </a:solidFill>
              </a:defRPr>
            </a:pPr>
            <a:endParaRPr lang="en-US"/>
          </a:p>
        </c:txPr>
        <c:crossAx val="14192716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366" l="0.70000000000000062" r="0.70000000000000062" t="0.75000000000000366"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baseline="0">
                <a:solidFill>
                  <a:schemeClr val="tx2"/>
                </a:solidFill>
              </a:rPr>
              <a:t>All Thermal Fuels </a:t>
            </a:r>
            <a:r>
              <a:rPr lang="en-IE" sz="1200">
                <a:solidFill>
                  <a:schemeClr val="tx2"/>
                </a:solidFill>
              </a:rPr>
              <a:t>Consumption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EnPI!$AJ$8:$AJ$19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C565-4D5D-A7B0-E6E7694DA3D3}"/>
            </c:ext>
          </c:extLst>
        </c:ser>
        <c:dLbls>
          <c:showLegendKey val="0"/>
          <c:showVal val="0"/>
          <c:showCatName val="0"/>
          <c:showSerName val="0"/>
          <c:showPercent val="0"/>
          <c:showBubbleSize val="0"/>
        </c:dLbls>
        <c:gapWidth val="150"/>
        <c:axId val="141973760"/>
        <c:axId val="142004224"/>
      </c:barChart>
      <c:catAx>
        <c:axId val="141973760"/>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004224"/>
        <c:crosses val="autoZero"/>
        <c:auto val="1"/>
        <c:lblAlgn val="ctr"/>
        <c:lblOffset val="100"/>
        <c:noMultiLvlLbl val="0"/>
      </c:catAx>
      <c:valAx>
        <c:axId val="142004224"/>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per Unit Activity Metric (kWh/unit)</a:t>
                </a:r>
              </a:p>
            </c:rich>
          </c:tx>
          <c:overlay val="0"/>
        </c:title>
        <c:numFmt formatCode="#,##0.00" sourceLinked="1"/>
        <c:majorTickMark val="out"/>
        <c:minorTickMark val="none"/>
        <c:tickLblPos val="nextTo"/>
        <c:txPr>
          <a:bodyPr/>
          <a:lstStyle/>
          <a:p>
            <a:pPr>
              <a:defRPr sz="900">
                <a:solidFill>
                  <a:schemeClr val="tx2"/>
                </a:solidFill>
              </a:defRPr>
            </a:pPr>
            <a:endParaRPr lang="en-US"/>
          </a:p>
        </c:txPr>
        <c:crossAx val="141973760"/>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389" l="0.70000000000000062" r="0.70000000000000062" t="0.75000000000000389"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baseline="0">
                <a:solidFill>
                  <a:schemeClr val="tx2"/>
                </a:solidFill>
              </a:rPr>
              <a:t>All Transport Fuels </a:t>
            </a:r>
            <a:r>
              <a:rPr lang="en-IE" sz="1200">
                <a:solidFill>
                  <a:schemeClr val="tx2"/>
                </a:solidFill>
              </a:rPr>
              <a:t>Consumption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EnPI!$AK$8:$AK$19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0F85-44FE-BD8F-D8132A46228E}"/>
            </c:ext>
          </c:extLst>
        </c:ser>
        <c:dLbls>
          <c:showLegendKey val="0"/>
          <c:showVal val="0"/>
          <c:showCatName val="0"/>
          <c:showSerName val="0"/>
          <c:showPercent val="0"/>
          <c:showBubbleSize val="0"/>
        </c:dLbls>
        <c:gapWidth val="150"/>
        <c:axId val="142024704"/>
        <c:axId val="142026240"/>
      </c:barChart>
      <c:catAx>
        <c:axId val="142024704"/>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026240"/>
        <c:crosses val="autoZero"/>
        <c:auto val="1"/>
        <c:lblAlgn val="ctr"/>
        <c:lblOffset val="100"/>
        <c:noMultiLvlLbl val="0"/>
      </c:catAx>
      <c:valAx>
        <c:axId val="142026240"/>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per Unit Activity Metric (kWh/unit)</a:t>
                </a:r>
              </a:p>
            </c:rich>
          </c:tx>
          <c:overlay val="0"/>
        </c:title>
        <c:numFmt formatCode="#,##0.00" sourceLinked="1"/>
        <c:majorTickMark val="out"/>
        <c:minorTickMark val="none"/>
        <c:tickLblPos val="nextTo"/>
        <c:txPr>
          <a:bodyPr/>
          <a:lstStyle/>
          <a:p>
            <a:pPr>
              <a:defRPr sz="900">
                <a:solidFill>
                  <a:schemeClr val="tx2"/>
                </a:solidFill>
              </a:defRPr>
            </a:pPr>
            <a:endParaRPr lang="en-US"/>
          </a:p>
        </c:txPr>
        <c:crossAx val="142024704"/>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411" l="0.70000000000000062" r="0.70000000000000062" t="0.75000000000000411"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baseline="0">
                <a:solidFill>
                  <a:schemeClr val="tx2"/>
                </a:solidFill>
              </a:rPr>
              <a:t>All Energy </a:t>
            </a:r>
            <a:r>
              <a:rPr lang="en-IE" sz="1200">
                <a:solidFill>
                  <a:schemeClr val="tx2"/>
                </a:solidFill>
              </a:rPr>
              <a:t>Consumption EnPI</a:t>
            </a:r>
          </a:p>
        </c:rich>
      </c:tx>
      <c:overlay val="0"/>
    </c:title>
    <c:autoTitleDeleted val="0"/>
    <c:plotArea>
      <c:layout/>
      <c:barChart>
        <c:barDir val="col"/>
        <c:grouping val="clustered"/>
        <c:varyColors val="0"/>
        <c:ser>
          <c:idx val="2"/>
          <c:order val="0"/>
          <c:tx>
            <c:strRef>
              <c:f>EnPI!$B$8</c:f>
              <c:strCache>
                <c:ptCount val="1"/>
                <c:pt idx="0">
                  <c:v>0</c:v>
                </c:pt>
              </c:strCache>
            </c:strRef>
          </c:tx>
          <c:spPr>
            <a:solidFill>
              <a:schemeClr val="accent3">
                <a:lumMod val="75000"/>
              </a:schemeClr>
            </a:solidFill>
          </c:spPr>
          <c:invertIfNegative val="0"/>
          <c:val>
            <c:numRef>
              <c:f>EnPI!$AL$8:$AL$19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18A6-4BFA-9F90-B9C8954C9F05}"/>
            </c:ext>
          </c:extLst>
        </c:ser>
        <c:dLbls>
          <c:showLegendKey val="0"/>
          <c:showVal val="0"/>
          <c:showCatName val="0"/>
          <c:showSerName val="0"/>
          <c:showPercent val="0"/>
          <c:showBubbleSize val="0"/>
        </c:dLbls>
        <c:gapWidth val="150"/>
        <c:axId val="142047488"/>
        <c:axId val="142078336"/>
      </c:barChart>
      <c:lineChart>
        <c:grouping val="standard"/>
        <c:varyColors val="0"/>
        <c:ser>
          <c:idx val="5"/>
          <c:order val="1"/>
          <c:tx>
            <c:strRef>
              <c:f>EnPI!$B$8</c:f>
              <c:strCache>
                <c:ptCount val="1"/>
                <c:pt idx="0">
                  <c:v>0</c:v>
                </c:pt>
              </c:strCache>
            </c:strRef>
          </c:tx>
          <c:spPr>
            <a:ln w="19050">
              <a:solidFill>
                <a:schemeClr val="accent3">
                  <a:lumMod val="75000"/>
                </a:schemeClr>
              </a:solidFill>
              <a:prstDash val="solid"/>
            </a:ln>
          </c:spPr>
          <c:marker>
            <c:symbol val="diamond"/>
            <c:size val="3"/>
            <c:spPr>
              <a:solidFill>
                <a:srgbClr val="9BBB59">
                  <a:lumMod val="75000"/>
                </a:srgbClr>
              </a:solidFill>
              <a:ln>
                <a:solidFill>
                  <a:srgbClr val="9BBB59">
                    <a:lumMod val="75000"/>
                  </a:srgbClr>
                </a:solidFill>
              </a:ln>
            </c:spPr>
          </c:marker>
          <c:val>
            <c:numRef>
              <c:f>EnPI!$AM$8:$AM$19</c:f>
              <c:numCache>
                <c:formatCode>#,##0.00</c:formatCode>
                <c:ptCount val="12"/>
              </c:numCache>
            </c:numRef>
          </c:val>
          <c:smooth val="0"/>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1-18A6-4BFA-9F90-B9C8954C9F05}"/>
            </c:ext>
          </c:extLst>
        </c:ser>
        <c:dLbls>
          <c:showLegendKey val="0"/>
          <c:showVal val="0"/>
          <c:showCatName val="0"/>
          <c:showSerName val="0"/>
          <c:showPercent val="0"/>
          <c:showBubbleSize val="0"/>
        </c:dLbls>
        <c:marker val="1"/>
        <c:smooth val="0"/>
        <c:axId val="142047488"/>
        <c:axId val="142078336"/>
      </c:lineChart>
      <c:catAx>
        <c:axId val="142047488"/>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078336"/>
        <c:crosses val="autoZero"/>
        <c:auto val="1"/>
        <c:lblAlgn val="ctr"/>
        <c:lblOffset val="100"/>
        <c:noMultiLvlLbl val="0"/>
      </c:catAx>
      <c:valAx>
        <c:axId val="142078336"/>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Consumption per Unit Activity Metric (kWh/unit)</a:t>
                </a:r>
              </a:p>
            </c:rich>
          </c:tx>
          <c:overlay val="0"/>
        </c:title>
        <c:numFmt formatCode="#,##0.00" sourceLinked="1"/>
        <c:majorTickMark val="out"/>
        <c:minorTickMark val="none"/>
        <c:tickLblPos val="nextTo"/>
        <c:txPr>
          <a:bodyPr/>
          <a:lstStyle/>
          <a:p>
            <a:pPr>
              <a:defRPr sz="900">
                <a:solidFill>
                  <a:schemeClr val="tx2"/>
                </a:solidFill>
              </a:defRPr>
            </a:pPr>
            <a:endParaRPr lang="en-US"/>
          </a:p>
        </c:txPr>
        <c:crossAx val="14204748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455" l="0.70000000000000062" r="0.70000000000000062" t="0.75000000000000455"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Electricity </a:t>
            </a:r>
            <a:r>
              <a:rPr lang="en-IE" sz="1200" b="1" i="0" u="none" strike="noStrike" baseline="0"/>
              <a:t>Cost</a:t>
            </a:r>
            <a:r>
              <a:rPr lang="en-IE" sz="1200">
                <a:solidFill>
                  <a:schemeClr val="tx2"/>
                </a:solidFill>
              </a:rPr>
              <a:t>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EnPI!$AZ$8:$AZ$19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5894-4160-B96D-D48D47171018}"/>
            </c:ext>
          </c:extLst>
        </c:ser>
        <c:dLbls>
          <c:showLegendKey val="0"/>
          <c:showVal val="0"/>
          <c:showCatName val="0"/>
          <c:showSerName val="0"/>
          <c:showPercent val="0"/>
          <c:showBubbleSize val="0"/>
        </c:dLbls>
        <c:gapWidth val="150"/>
        <c:axId val="142157696"/>
        <c:axId val="142159232"/>
      </c:barChart>
      <c:catAx>
        <c:axId val="142157696"/>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159232"/>
        <c:crosses val="autoZero"/>
        <c:auto val="1"/>
        <c:lblAlgn val="ctr"/>
        <c:lblOffset val="100"/>
        <c:noMultiLvlLbl val="0"/>
      </c:catAx>
      <c:valAx>
        <c:axId val="142159232"/>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per Unit Activity Metric (€/unit)</a:t>
                </a:r>
              </a:p>
            </c:rich>
          </c:tx>
          <c:overlay val="0"/>
        </c:title>
        <c:numFmt formatCode="&quot;€&quot;#,##0.00" sourceLinked="1"/>
        <c:majorTickMark val="out"/>
        <c:minorTickMark val="none"/>
        <c:tickLblPos val="nextTo"/>
        <c:txPr>
          <a:bodyPr/>
          <a:lstStyle/>
          <a:p>
            <a:pPr>
              <a:defRPr sz="900">
                <a:solidFill>
                  <a:schemeClr val="tx2"/>
                </a:solidFill>
              </a:defRPr>
            </a:pPr>
            <a:endParaRPr lang="en-US"/>
          </a:p>
        </c:txPr>
        <c:crossAx val="142157696"/>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baseline="0">
                <a:solidFill>
                  <a:schemeClr val="tx2"/>
                </a:solidFill>
              </a:rPr>
              <a:t>All Energy </a:t>
            </a:r>
            <a:r>
              <a:rPr lang="en-IE" sz="1200">
                <a:solidFill>
                  <a:schemeClr val="tx2"/>
                </a:solidFill>
              </a:rPr>
              <a:t>Cost EnPI</a:t>
            </a:r>
          </a:p>
        </c:rich>
      </c:tx>
      <c:overlay val="0"/>
    </c:title>
    <c:autoTitleDeleted val="0"/>
    <c:plotArea>
      <c:layout/>
      <c:barChart>
        <c:barDir val="col"/>
        <c:grouping val="clustered"/>
        <c:varyColors val="0"/>
        <c:ser>
          <c:idx val="2"/>
          <c:order val="0"/>
          <c:tx>
            <c:strRef>
              <c:f>EnPI!$B$8</c:f>
              <c:strCache>
                <c:ptCount val="1"/>
                <c:pt idx="0">
                  <c:v>0</c:v>
                </c:pt>
              </c:strCache>
            </c:strRef>
          </c:tx>
          <c:spPr>
            <a:solidFill>
              <a:schemeClr val="accent3">
                <a:lumMod val="75000"/>
              </a:schemeClr>
            </a:solidFill>
          </c:spPr>
          <c:invertIfNegative val="0"/>
          <c:val>
            <c:numRef>
              <c:f>EnPI!$BK$8:$BK$19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4BAA-490A-8FD3-7709AA48855F}"/>
            </c:ext>
          </c:extLst>
        </c:ser>
        <c:dLbls>
          <c:showLegendKey val="0"/>
          <c:showVal val="0"/>
          <c:showCatName val="0"/>
          <c:showSerName val="0"/>
          <c:showPercent val="0"/>
          <c:showBubbleSize val="0"/>
        </c:dLbls>
        <c:gapWidth val="150"/>
        <c:axId val="142171520"/>
        <c:axId val="142210176"/>
      </c:barChart>
      <c:catAx>
        <c:axId val="142171520"/>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210176"/>
        <c:crosses val="autoZero"/>
        <c:auto val="1"/>
        <c:lblAlgn val="ctr"/>
        <c:lblOffset val="100"/>
        <c:noMultiLvlLbl val="0"/>
      </c:catAx>
      <c:valAx>
        <c:axId val="142210176"/>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per Unit Activity Metric (€/unit)</a:t>
                </a:r>
              </a:p>
            </c:rich>
          </c:tx>
          <c:overlay val="0"/>
        </c:title>
        <c:numFmt formatCode="&quot;€&quot;#,##0.00" sourceLinked="1"/>
        <c:majorTickMark val="out"/>
        <c:minorTickMark val="none"/>
        <c:tickLblPos val="nextTo"/>
        <c:txPr>
          <a:bodyPr/>
          <a:lstStyle/>
          <a:p>
            <a:pPr>
              <a:defRPr sz="900">
                <a:solidFill>
                  <a:schemeClr val="tx2"/>
                </a:solidFill>
              </a:defRPr>
            </a:pPr>
            <a:endParaRPr lang="en-US"/>
          </a:p>
        </c:txPr>
        <c:crossAx val="142171520"/>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477" l="0.70000000000000062" r="0.70000000000000062" t="0.75000000000000477"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Natural Gas</a:t>
            </a:r>
            <a:r>
              <a:rPr lang="en-IE" sz="1200" b="1" i="0" u="none" strike="noStrike" baseline="0"/>
              <a:t>Cost</a:t>
            </a:r>
            <a:r>
              <a:rPr lang="en-IE" sz="1200">
                <a:solidFill>
                  <a:schemeClr val="tx2"/>
                </a:solidFill>
              </a:rPr>
              <a:t>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EnPI!$BA$8:$BA$19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A936-4613-A411-FFA39C821AD8}"/>
            </c:ext>
          </c:extLst>
        </c:ser>
        <c:dLbls>
          <c:showLegendKey val="0"/>
          <c:showVal val="0"/>
          <c:showCatName val="0"/>
          <c:showSerName val="0"/>
          <c:showPercent val="0"/>
          <c:showBubbleSize val="0"/>
        </c:dLbls>
        <c:gapWidth val="150"/>
        <c:axId val="142296192"/>
        <c:axId val="142297728"/>
      </c:barChart>
      <c:catAx>
        <c:axId val="142296192"/>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297728"/>
        <c:crosses val="autoZero"/>
        <c:auto val="1"/>
        <c:lblAlgn val="ctr"/>
        <c:lblOffset val="100"/>
        <c:noMultiLvlLbl val="0"/>
      </c:catAx>
      <c:valAx>
        <c:axId val="142297728"/>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per Unit Activity Metric (€/unit)</a:t>
                </a:r>
              </a:p>
            </c:rich>
          </c:tx>
          <c:overlay val="0"/>
        </c:title>
        <c:numFmt formatCode="&quot;€&quot;#,##0.00" sourceLinked="1"/>
        <c:majorTickMark val="out"/>
        <c:minorTickMark val="none"/>
        <c:tickLblPos val="nextTo"/>
        <c:txPr>
          <a:bodyPr/>
          <a:lstStyle/>
          <a:p>
            <a:pPr>
              <a:defRPr sz="900">
                <a:solidFill>
                  <a:schemeClr val="tx2"/>
                </a:solidFill>
              </a:defRPr>
            </a:pPr>
            <a:endParaRPr lang="en-US"/>
          </a:p>
        </c:txPr>
        <c:crossAx val="142296192"/>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LPG </a:t>
            </a:r>
            <a:r>
              <a:rPr lang="en-IE" sz="1200" b="1" i="0" u="none" strike="noStrike" baseline="0"/>
              <a:t>Cost</a:t>
            </a:r>
            <a:r>
              <a:rPr lang="en-IE" sz="1200">
                <a:solidFill>
                  <a:schemeClr val="tx2"/>
                </a:solidFill>
              </a:rPr>
              <a:t>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EnPI!$BB$8:$BB$19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92CE-4D34-887B-4677525892EE}"/>
            </c:ext>
          </c:extLst>
        </c:ser>
        <c:dLbls>
          <c:showLegendKey val="0"/>
          <c:showVal val="0"/>
          <c:showCatName val="0"/>
          <c:showSerName val="0"/>
          <c:showPercent val="0"/>
          <c:showBubbleSize val="0"/>
        </c:dLbls>
        <c:gapWidth val="150"/>
        <c:axId val="142334592"/>
        <c:axId val="142348672"/>
      </c:barChart>
      <c:catAx>
        <c:axId val="142334592"/>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348672"/>
        <c:crosses val="autoZero"/>
        <c:auto val="1"/>
        <c:lblAlgn val="ctr"/>
        <c:lblOffset val="100"/>
        <c:noMultiLvlLbl val="0"/>
      </c:catAx>
      <c:valAx>
        <c:axId val="142348672"/>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per Unit Activity Metric (€/unit)</a:t>
                </a:r>
              </a:p>
            </c:rich>
          </c:tx>
          <c:overlay val="0"/>
        </c:title>
        <c:numFmt formatCode="&quot;€&quot;#,##0.00" sourceLinked="1"/>
        <c:majorTickMark val="out"/>
        <c:minorTickMark val="none"/>
        <c:tickLblPos val="nextTo"/>
        <c:txPr>
          <a:bodyPr/>
          <a:lstStyle/>
          <a:p>
            <a:pPr>
              <a:defRPr sz="900">
                <a:solidFill>
                  <a:schemeClr val="tx2"/>
                </a:solidFill>
              </a:defRPr>
            </a:pPr>
            <a:endParaRPr lang="en-US"/>
          </a:p>
        </c:txPr>
        <c:crossAx val="142334592"/>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Kerosene </a:t>
            </a:r>
            <a:r>
              <a:rPr lang="en-IE" sz="1200" b="1" i="0" u="none" strike="noStrike" baseline="0"/>
              <a:t>Cost</a:t>
            </a:r>
            <a:r>
              <a:rPr lang="en-IE" sz="1200">
                <a:solidFill>
                  <a:schemeClr val="tx2"/>
                </a:solidFill>
              </a:rPr>
              <a:t>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EnPI!$BC$8:$BC$19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64C3-4A80-AF30-794461E40241}"/>
            </c:ext>
          </c:extLst>
        </c:ser>
        <c:dLbls>
          <c:showLegendKey val="0"/>
          <c:showVal val="0"/>
          <c:showCatName val="0"/>
          <c:showSerName val="0"/>
          <c:showPercent val="0"/>
          <c:showBubbleSize val="0"/>
        </c:dLbls>
        <c:gapWidth val="150"/>
        <c:axId val="142369152"/>
        <c:axId val="142370688"/>
      </c:barChart>
      <c:catAx>
        <c:axId val="142369152"/>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370688"/>
        <c:crosses val="autoZero"/>
        <c:auto val="1"/>
        <c:lblAlgn val="ctr"/>
        <c:lblOffset val="100"/>
        <c:noMultiLvlLbl val="0"/>
      </c:catAx>
      <c:valAx>
        <c:axId val="142370688"/>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per Unit Activity Metric (€/unit)</a:t>
                </a:r>
              </a:p>
            </c:rich>
          </c:tx>
          <c:overlay val="0"/>
        </c:title>
        <c:numFmt formatCode="&quot;€&quot;#,##0.00" sourceLinked="1"/>
        <c:majorTickMark val="out"/>
        <c:minorTickMark val="none"/>
        <c:tickLblPos val="nextTo"/>
        <c:txPr>
          <a:bodyPr/>
          <a:lstStyle/>
          <a:p>
            <a:pPr>
              <a:defRPr sz="900">
                <a:solidFill>
                  <a:schemeClr val="tx2"/>
                </a:solidFill>
              </a:defRPr>
            </a:pPr>
            <a:endParaRPr lang="en-US"/>
          </a:p>
        </c:txPr>
        <c:crossAx val="142369152"/>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Electricity Consumption</a:t>
            </a:r>
          </a:p>
        </c:rich>
      </c:tx>
      <c:overlay val="0"/>
    </c:title>
    <c:autoTitleDeleted val="0"/>
    <c:plotArea>
      <c:layout/>
      <c:barChart>
        <c:barDir val="col"/>
        <c:grouping val="stacked"/>
        <c:varyColors val="0"/>
        <c:ser>
          <c:idx val="0"/>
          <c:order val="0"/>
          <c:tx>
            <c:strRef>
              <c:f>Electricity!$CO$8:$CO$9</c:f>
              <c:strCache>
                <c:ptCount val="2"/>
                <c:pt idx="0">
                  <c:v>Day Consumption</c:v>
                </c:pt>
                <c:pt idx="1">
                  <c:v>[kWh]</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Electricity!$CO$10:$CO$21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8B7-4377-8CC0-6437D9252F5F}"/>
            </c:ext>
          </c:extLst>
        </c:ser>
        <c:ser>
          <c:idx val="1"/>
          <c:order val="1"/>
          <c:tx>
            <c:strRef>
              <c:f>Electricity!$CP$8:$CP$9</c:f>
              <c:strCache>
                <c:ptCount val="2"/>
                <c:pt idx="0">
                  <c:v>Night Consumption</c:v>
                </c:pt>
                <c:pt idx="1">
                  <c:v>[kWh]</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Electricity!$CP$10:$CP$21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8B7-4377-8CC0-6437D9252F5F}"/>
            </c:ext>
          </c:extLst>
        </c:ser>
        <c:ser>
          <c:idx val="2"/>
          <c:order val="2"/>
          <c:tx>
            <c:strRef>
              <c:f>Electricity!$CQ$8:$CQ$9</c:f>
              <c:strCache>
                <c:ptCount val="2"/>
                <c:pt idx="0">
                  <c:v>Weekend Consumption</c:v>
                </c:pt>
                <c:pt idx="1">
                  <c:v>[kWh]</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Electricity!$CQ$10:$CQ$21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8B7-4377-8CC0-6437D9252F5F}"/>
            </c:ext>
          </c:extLst>
        </c:ser>
        <c:dLbls>
          <c:showLegendKey val="0"/>
          <c:showVal val="0"/>
          <c:showCatName val="0"/>
          <c:showSerName val="0"/>
          <c:showPercent val="0"/>
          <c:showBubbleSize val="0"/>
        </c:dLbls>
        <c:gapWidth val="150"/>
        <c:overlap val="100"/>
        <c:axId val="135754496"/>
        <c:axId val="135756032"/>
      </c:barChart>
      <c:catAx>
        <c:axId val="135754496"/>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5756032"/>
        <c:crosses val="autoZero"/>
        <c:auto val="1"/>
        <c:lblAlgn val="ctr"/>
        <c:lblOffset val="100"/>
        <c:noMultiLvlLbl val="0"/>
      </c:catAx>
      <c:valAx>
        <c:axId val="135756032"/>
        <c:scaling>
          <c:orientation val="minMax"/>
        </c:scaling>
        <c:delete val="0"/>
        <c:axPos val="l"/>
        <c:majorGridlines/>
        <c:title>
          <c:tx>
            <c:rich>
              <a:bodyPr rot="-5400000" vert="horz"/>
              <a:lstStyle/>
              <a:p>
                <a:pPr>
                  <a:defRPr>
                    <a:solidFill>
                      <a:schemeClr val="tx2"/>
                    </a:solidFill>
                  </a:defRPr>
                </a:pPr>
                <a:r>
                  <a:rPr lang="en-IE">
                    <a:solidFill>
                      <a:schemeClr val="tx2"/>
                    </a:solidFill>
                  </a:rPr>
                  <a:t>Monthly Consumption (kWh)</a:t>
                </a:r>
              </a:p>
            </c:rich>
          </c:tx>
          <c:overlay val="0"/>
        </c:title>
        <c:numFmt formatCode="#,##0" sourceLinked="1"/>
        <c:majorTickMark val="out"/>
        <c:minorTickMark val="none"/>
        <c:tickLblPos val="nextTo"/>
        <c:txPr>
          <a:bodyPr/>
          <a:lstStyle/>
          <a:p>
            <a:pPr>
              <a:defRPr sz="900">
                <a:solidFill>
                  <a:schemeClr val="tx2"/>
                </a:solidFill>
              </a:defRPr>
            </a:pPr>
            <a:endParaRPr lang="en-US"/>
          </a:p>
        </c:txPr>
        <c:crossAx val="135754496"/>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Marked Gasoil </a:t>
            </a:r>
            <a:r>
              <a:rPr lang="en-IE" sz="1200" b="1" i="0" u="none" strike="noStrike" baseline="0"/>
              <a:t>Cost</a:t>
            </a:r>
            <a:r>
              <a:rPr lang="en-IE" sz="1200">
                <a:solidFill>
                  <a:schemeClr val="tx2"/>
                </a:solidFill>
              </a:rPr>
              <a:t>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EnPI!$BD$8:$BD$19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0D45-40B0-9661-ED887B304053}"/>
            </c:ext>
          </c:extLst>
        </c:ser>
        <c:dLbls>
          <c:showLegendKey val="0"/>
          <c:showVal val="0"/>
          <c:showCatName val="0"/>
          <c:showSerName val="0"/>
          <c:showPercent val="0"/>
          <c:showBubbleSize val="0"/>
        </c:dLbls>
        <c:gapWidth val="150"/>
        <c:axId val="142411648"/>
        <c:axId val="142413184"/>
      </c:barChart>
      <c:catAx>
        <c:axId val="142411648"/>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413184"/>
        <c:crosses val="autoZero"/>
        <c:auto val="1"/>
        <c:lblAlgn val="ctr"/>
        <c:lblOffset val="100"/>
        <c:noMultiLvlLbl val="0"/>
      </c:catAx>
      <c:valAx>
        <c:axId val="142413184"/>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per Unit Activity Metric (€/unit)</a:t>
                </a:r>
              </a:p>
            </c:rich>
          </c:tx>
          <c:overlay val="0"/>
        </c:title>
        <c:numFmt formatCode="&quot;€&quot;#,##0.00" sourceLinked="1"/>
        <c:majorTickMark val="out"/>
        <c:minorTickMark val="none"/>
        <c:tickLblPos val="nextTo"/>
        <c:txPr>
          <a:bodyPr/>
          <a:lstStyle/>
          <a:p>
            <a:pPr>
              <a:defRPr sz="900">
                <a:solidFill>
                  <a:schemeClr val="tx2"/>
                </a:solidFill>
              </a:defRPr>
            </a:pPr>
            <a:endParaRPr lang="en-US"/>
          </a:p>
        </c:txPr>
        <c:crossAx val="14241164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Fuel</a:t>
            </a:r>
            <a:r>
              <a:rPr lang="en-IE" sz="1200" baseline="0">
                <a:solidFill>
                  <a:schemeClr val="tx2"/>
                </a:solidFill>
              </a:rPr>
              <a:t> Oils</a:t>
            </a:r>
            <a:r>
              <a:rPr lang="en-IE" sz="1200">
                <a:solidFill>
                  <a:schemeClr val="tx2"/>
                </a:solidFill>
              </a:rPr>
              <a:t> </a:t>
            </a:r>
            <a:r>
              <a:rPr lang="en-IE" sz="1200" b="1" i="0" u="none" strike="noStrike" baseline="0"/>
              <a:t>Cost</a:t>
            </a:r>
            <a:r>
              <a:rPr lang="en-IE" sz="1200">
                <a:solidFill>
                  <a:schemeClr val="tx2"/>
                </a:solidFill>
              </a:rPr>
              <a:t>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EnPI!$BE$8:$BE$19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B63E-407C-A91C-2FC5ABF5AFB1}"/>
            </c:ext>
          </c:extLst>
        </c:ser>
        <c:dLbls>
          <c:showLegendKey val="0"/>
          <c:showVal val="0"/>
          <c:showCatName val="0"/>
          <c:showSerName val="0"/>
          <c:showPercent val="0"/>
          <c:showBubbleSize val="0"/>
        </c:dLbls>
        <c:gapWidth val="150"/>
        <c:axId val="142433664"/>
        <c:axId val="142464128"/>
      </c:barChart>
      <c:catAx>
        <c:axId val="142433664"/>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464128"/>
        <c:crosses val="autoZero"/>
        <c:auto val="1"/>
        <c:lblAlgn val="ctr"/>
        <c:lblOffset val="100"/>
        <c:noMultiLvlLbl val="0"/>
      </c:catAx>
      <c:valAx>
        <c:axId val="142464128"/>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per Unit Activity Metric (€/unit)</a:t>
                </a:r>
              </a:p>
            </c:rich>
          </c:tx>
          <c:overlay val="0"/>
        </c:title>
        <c:numFmt formatCode="&quot;€&quot;#,##0.00" sourceLinked="1"/>
        <c:majorTickMark val="out"/>
        <c:minorTickMark val="none"/>
        <c:tickLblPos val="nextTo"/>
        <c:txPr>
          <a:bodyPr/>
          <a:lstStyle/>
          <a:p>
            <a:pPr>
              <a:defRPr sz="900">
                <a:solidFill>
                  <a:schemeClr val="tx2"/>
                </a:solidFill>
              </a:defRPr>
            </a:pPr>
            <a:endParaRPr lang="en-US"/>
          </a:p>
        </c:txPr>
        <c:crossAx val="142433664"/>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Road</a:t>
            </a:r>
            <a:r>
              <a:rPr lang="en-IE" sz="1200" baseline="0">
                <a:solidFill>
                  <a:schemeClr val="tx2"/>
                </a:solidFill>
              </a:rPr>
              <a:t> Diesel</a:t>
            </a:r>
            <a:r>
              <a:rPr lang="en-IE" sz="1200">
                <a:solidFill>
                  <a:schemeClr val="tx2"/>
                </a:solidFill>
              </a:rPr>
              <a:t> </a:t>
            </a:r>
            <a:r>
              <a:rPr lang="en-IE" sz="1200" b="1" i="0" u="none" strike="noStrike" baseline="0"/>
              <a:t>Cost</a:t>
            </a:r>
            <a:r>
              <a:rPr lang="en-IE" sz="1200">
                <a:solidFill>
                  <a:schemeClr val="tx2"/>
                </a:solidFill>
              </a:rPr>
              <a:t>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EnPI!$BF$8:$BF$19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7213-4754-9ACC-077EE2F997B4}"/>
            </c:ext>
          </c:extLst>
        </c:ser>
        <c:dLbls>
          <c:showLegendKey val="0"/>
          <c:showVal val="0"/>
          <c:showCatName val="0"/>
          <c:showSerName val="0"/>
          <c:showPercent val="0"/>
          <c:showBubbleSize val="0"/>
        </c:dLbls>
        <c:gapWidth val="150"/>
        <c:axId val="142460416"/>
        <c:axId val="142461952"/>
      </c:barChart>
      <c:catAx>
        <c:axId val="142460416"/>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461952"/>
        <c:crosses val="autoZero"/>
        <c:auto val="1"/>
        <c:lblAlgn val="ctr"/>
        <c:lblOffset val="100"/>
        <c:noMultiLvlLbl val="0"/>
      </c:catAx>
      <c:valAx>
        <c:axId val="142461952"/>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per Unit Activity Metric (€/unit)</a:t>
                </a:r>
              </a:p>
            </c:rich>
          </c:tx>
          <c:overlay val="0"/>
        </c:title>
        <c:numFmt formatCode="&quot;€&quot;#,##0.00" sourceLinked="1"/>
        <c:majorTickMark val="out"/>
        <c:minorTickMark val="none"/>
        <c:tickLblPos val="nextTo"/>
        <c:txPr>
          <a:bodyPr/>
          <a:lstStyle/>
          <a:p>
            <a:pPr>
              <a:defRPr sz="900">
                <a:solidFill>
                  <a:schemeClr val="tx2"/>
                </a:solidFill>
              </a:defRPr>
            </a:pPr>
            <a:endParaRPr lang="en-US"/>
          </a:p>
        </c:txPr>
        <c:crossAx val="142460416"/>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Petrol </a:t>
            </a:r>
            <a:r>
              <a:rPr lang="en-IE" sz="1200" b="1" i="0" u="none" strike="noStrike" baseline="0"/>
              <a:t>Cost</a:t>
            </a:r>
            <a:r>
              <a:rPr lang="en-IE" sz="1200">
                <a:solidFill>
                  <a:schemeClr val="tx2"/>
                </a:solidFill>
              </a:rPr>
              <a:t>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EnPI!$BG$8:$BG$19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C1FC-487B-83E8-CEB9EE48BCEF}"/>
            </c:ext>
          </c:extLst>
        </c:ser>
        <c:dLbls>
          <c:showLegendKey val="0"/>
          <c:showVal val="0"/>
          <c:showCatName val="0"/>
          <c:showSerName val="0"/>
          <c:showPercent val="0"/>
          <c:showBubbleSize val="0"/>
        </c:dLbls>
        <c:gapWidth val="150"/>
        <c:axId val="142584448"/>
        <c:axId val="142598528"/>
      </c:barChart>
      <c:catAx>
        <c:axId val="142584448"/>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598528"/>
        <c:crosses val="autoZero"/>
        <c:auto val="1"/>
        <c:lblAlgn val="ctr"/>
        <c:lblOffset val="100"/>
        <c:noMultiLvlLbl val="0"/>
      </c:catAx>
      <c:valAx>
        <c:axId val="142598528"/>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per Unit Activity Metric (€/unit)</a:t>
                </a:r>
              </a:p>
            </c:rich>
          </c:tx>
          <c:overlay val="0"/>
        </c:title>
        <c:numFmt formatCode="&quot;€&quot;#,##0.00" sourceLinked="1"/>
        <c:majorTickMark val="out"/>
        <c:minorTickMark val="none"/>
        <c:tickLblPos val="nextTo"/>
        <c:txPr>
          <a:bodyPr/>
          <a:lstStyle/>
          <a:p>
            <a:pPr>
              <a:defRPr sz="900">
                <a:solidFill>
                  <a:schemeClr val="tx2"/>
                </a:solidFill>
              </a:defRPr>
            </a:pPr>
            <a:endParaRPr lang="en-US"/>
          </a:p>
        </c:txPr>
        <c:crossAx val="14258444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Other Fuels </a:t>
            </a:r>
            <a:r>
              <a:rPr lang="en-IE" sz="1200" b="1" i="0" u="none" strike="noStrike" baseline="0"/>
              <a:t>Cost</a:t>
            </a:r>
            <a:r>
              <a:rPr lang="en-IE" sz="1200">
                <a:solidFill>
                  <a:schemeClr val="tx2"/>
                </a:solidFill>
              </a:rPr>
              <a:t>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EnPI!$BH$8:$BH$19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BBF0-4584-88B0-7BE96B5896D0}"/>
            </c:ext>
          </c:extLst>
        </c:ser>
        <c:dLbls>
          <c:showLegendKey val="0"/>
          <c:showVal val="0"/>
          <c:showCatName val="0"/>
          <c:showSerName val="0"/>
          <c:showPercent val="0"/>
          <c:showBubbleSize val="0"/>
        </c:dLbls>
        <c:gapWidth val="150"/>
        <c:axId val="142504320"/>
        <c:axId val="142505856"/>
      </c:barChart>
      <c:catAx>
        <c:axId val="142504320"/>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505856"/>
        <c:crosses val="autoZero"/>
        <c:auto val="1"/>
        <c:lblAlgn val="ctr"/>
        <c:lblOffset val="100"/>
        <c:noMultiLvlLbl val="0"/>
      </c:catAx>
      <c:valAx>
        <c:axId val="142505856"/>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per Unit Activity Metric (€/unit)</a:t>
                </a:r>
              </a:p>
            </c:rich>
          </c:tx>
          <c:overlay val="0"/>
        </c:title>
        <c:numFmt formatCode="&quot;€&quot;#,##0.00" sourceLinked="1"/>
        <c:majorTickMark val="out"/>
        <c:minorTickMark val="none"/>
        <c:tickLblPos val="nextTo"/>
        <c:txPr>
          <a:bodyPr/>
          <a:lstStyle/>
          <a:p>
            <a:pPr>
              <a:defRPr sz="900">
                <a:solidFill>
                  <a:schemeClr val="tx2"/>
                </a:solidFill>
              </a:defRPr>
            </a:pPr>
            <a:endParaRPr lang="en-US"/>
          </a:p>
        </c:txPr>
        <c:crossAx val="142504320"/>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All Thermal </a:t>
            </a:r>
            <a:r>
              <a:rPr lang="en-IE" sz="1200" b="1" i="0" u="none" strike="noStrike" baseline="0"/>
              <a:t>Cost</a:t>
            </a:r>
            <a:r>
              <a:rPr lang="en-IE" sz="1200">
                <a:solidFill>
                  <a:schemeClr val="tx2"/>
                </a:solidFill>
              </a:rPr>
              <a:t>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EnPI!$BI$8:$BI$19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F393-4961-B8EC-91164F625030}"/>
            </c:ext>
          </c:extLst>
        </c:ser>
        <c:dLbls>
          <c:showLegendKey val="0"/>
          <c:showVal val="0"/>
          <c:showCatName val="0"/>
          <c:showSerName val="0"/>
          <c:showPercent val="0"/>
          <c:showBubbleSize val="0"/>
        </c:dLbls>
        <c:gapWidth val="150"/>
        <c:axId val="142534528"/>
        <c:axId val="142536064"/>
      </c:barChart>
      <c:catAx>
        <c:axId val="142534528"/>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536064"/>
        <c:crosses val="autoZero"/>
        <c:auto val="1"/>
        <c:lblAlgn val="ctr"/>
        <c:lblOffset val="100"/>
        <c:noMultiLvlLbl val="0"/>
      </c:catAx>
      <c:valAx>
        <c:axId val="142536064"/>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per Unit Activity Metric (€/unit)</a:t>
                </a:r>
              </a:p>
            </c:rich>
          </c:tx>
          <c:overlay val="0"/>
        </c:title>
        <c:numFmt formatCode="&quot;€&quot;#,##0.00" sourceLinked="1"/>
        <c:majorTickMark val="out"/>
        <c:minorTickMark val="none"/>
        <c:tickLblPos val="nextTo"/>
        <c:txPr>
          <a:bodyPr/>
          <a:lstStyle/>
          <a:p>
            <a:pPr>
              <a:defRPr sz="900">
                <a:solidFill>
                  <a:schemeClr val="tx2"/>
                </a:solidFill>
              </a:defRPr>
            </a:pPr>
            <a:endParaRPr lang="en-US"/>
          </a:p>
        </c:txPr>
        <c:crossAx val="14253452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All Transport </a:t>
            </a:r>
            <a:r>
              <a:rPr lang="en-IE" sz="1200" b="1" i="0" u="none" strike="noStrike" baseline="0"/>
              <a:t>Cost</a:t>
            </a:r>
            <a:r>
              <a:rPr lang="en-IE" sz="1200">
                <a:solidFill>
                  <a:schemeClr val="tx2"/>
                </a:solidFill>
              </a:rPr>
              <a:t> EnPI</a:t>
            </a:r>
          </a:p>
        </c:rich>
      </c:tx>
      <c:overlay val="0"/>
    </c:title>
    <c:autoTitleDeleted val="0"/>
    <c:plotArea>
      <c:layout/>
      <c:barChart>
        <c:barDir val="col"/>
        <c:grouping val="clustered"/>
        <c:varyColors val="0"/>
        <c:ser>
          <c:idx val="2"/>
          <c:order val="0"/>
          <c:tx>
            <c:strRef>
              <c:f>EnPI!$B$8</c:f>
              <c:strCache>
                <c:ptCount val="1"/>
                <c:pt idx="0">
                  <c:v>0</c:v>
                </c:pt>
              </c:strCache>
            </c:strRef>
          </c:tx>
          <c:invertIfNegative val="0"/>
          <c:val>
            <c:numRef>
              <c:f>EnPI!$BJ$8:$BJ$19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EnPI!#REF!</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15:cat>
              </c15:filteredCategoryTitle>
            </c:ext>
            <c:ext xmlns:c16="http://schemas.microsoft.com/office/drawing/2014/chart" uri="{C3380CC4-5D6E-409C-BE32-E72D297353CC}">
              <c16:uniqueId val="{00000000-BE21-46C1-A8A6-6B46AAC2118F}"/>
            </c:ext>
          </c:extLst>
        </c:ser>
        <c:dLbls>
          <c:showLegendKey val="0"/>
          <c:showVal val="0"/>
          <c:showCatName val="0"/>
          <c:showSerName val="0"/>
          <c:showPercent val="0"/>
          <c:showBubbleSize val="0"/>
        </c:dLbls>
        <c:gapWidth val="150"/>
        <c:axId val="142679040"/>
        <c:axId val="142717696"/>
      </c:barChart>
      <c:catAx>
        <c:axId val="142679040"/>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42717696"/>
        <c:crosses val="autoZero"/>
        <c:auto val="1"/>
        <c:lblAlgn val="ctr"/>
        <c:lblOffset val="100"/>
        <c:noMultiLvlLbl val="0"/>
      </c:catAx>
      <c:valAx>
        <c:axId val="142717696"/>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Cost per Unit Activity Metric (€/unit)</a:t>
                </a:r>
              </a:p>
            </c:rich>
          </c:tx>
          <c:overlay val="0"/>
        </c:title>
        <c:numFmt formatCode="&quot;€&quot;#,##0.00" sourceLinked="1"/>
        <c:majorTickMark val="out"/>
        <c:minorTickMark val="none"/>
        <c:tickLblPos val="nextTo"/>
        <c:txPr>
          <a:bodyPr/>
          <a:lstStyle/>
          <a:p>
            <a:pPr>
              <a:defRPr sz="900">
                <a:solidFill>
                  <a:schemeClr val="tx2"/>
                </a:solidFill>
              </a:defRPr>
            </a:pPr>
            <a:endParaRPr lang="en-US"/>
          </a:p>
        </c:txPr>
        <c:crossAx val="142679040"/>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Regression Analysis - Electricity</a:t>
            </a:r>
          </a:p>
        </c:rich>
      </c:tx>
      <c:overlay val="0"/>
    </c:title>
    <c:autoTitleDeleted val="0"/>
    <c:plotArea>
      <c:layout/>
      <c:scatterChart>
        <c:scatterStyle val="lineMarker"/>
        <c:varyColors val="0"/>
        <c:ser>
          <c:idx val="2"/>
          <c:order val="0"/>
          <c:spPr>
            <a:ln w="28575">
              <a:noFill/>
            </a:ln>
          </c:spPr>
          <c:marker>
            <c:symbol val="diamond"/>
            <c:size val="5"/>
            <c:spPr>
              <a:solidFill>
                <a:schemeClr val="tx2"/>
              </a:solidFill>
              <a:ln>
                <a:solidFill>
                  <a:schemeClr val="tx2"/>
                </a:solidFill>
              </a:ln>
            </c:spPr>
          </c:marker>
          <c:trendline>
            <c:spPr>
              <a:ln w="19050">
                <a:solidFill>
                  <a:schemeClr val="accent2"/>
                </a:solidFill>
              </a:ln>
            </c:spPr>
            <c:trendlineType val="linear"/>
            <c:dispRSqr val="1"/>
            <c:dispEq val="0"/>
            <c:trendlineLbl>
              <c:numFmt formatCode="General" sourceLinked="0"/>
              <c:txPr>
                <a:bodyPr/>
                <a:lstStyle/>
                <a:p>
                  <a:pPr>
                    <a:defRPr sz="900" b="1">
                      <a:solidFill>
                        <a:schemeClr val="accent2"/>
                      </a:solidFill>
                    </a:defRPr>
                  </a:pPr>
                  <a:endParaRPr lang="en-US"/>
                </a:p>
              </c:txPr>
            </c:trendlineLbl>
          </c:trendline>
          <c:xVal>
            <c:numRef>
              <c:f>EnPI!$C$8:$C$19</c:f>
              <c:numCache>
                <c:formatCode>_-* #,##0_-;\-* #,##0_-;_-* "-"??_-;_-@_-</c:formatCode>
                <c:ptCount val="12"/>
              </c:numCache>
            </c:numRef>
          </c:xVal>
          <c:yVal>
            <c:numRef>
              <c:f>EnPI!$O$8:$O$19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3A0B-4E01-8F66-97E4979E209F}"/>
            </c:ext>
          </c:extLst>
        </c:ser>
        <c:dLbls>
          <c:showLegendKey val="0"/>
          <c:showVal val="0"/>
          <c:showCatName val="0"/>
          <c:showSerName val="0"/>
          <c:showPercent val="0"/>
          <c:showBubbleSize val="0"/>
        </c:dLbls>
        <c:axId val="142816768"/>
        <c:axId val="142818688"/>
      </c:scatterChart>
      <c:valAx>
        <c:axId val="142816768"/>
        <c:scaling>
          <c:orientation val="minMax"/>
        </c:scaling>
        <c:delete val="0"/>
        <c:axPos val="b"/>
        <c:title>
          <c:tx>
            <c:rich>
              <a:bodyPr/>
              <a:lstStyle/>
              <a:p>
                <a:pPr>
                  <a:defRPr sz="900">
                    <a:solidFill>
                      <a:schemeClr val="tx2"/>
                    </a:solidFill>
                  </a:defRPr>
                </a:pPr>
                <a:r>
                  <a:rPr lang="en-IE" sz="900">
                    <a:solidFill>
                      <a:schemeClr val="tx2"/>
                    </a:solidFill>
                  </a:rPr>
                  <a:t>Activity Metric (for Electricity)</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42818688"/>
        <c:crosses val="autoZero"/>
        <c:crossBetween val="midCat"/>
      </c:valAx>
      <c:valAx>
        <c:axId val="142818688"/>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Monthly Electricity Consumption (kWh)</a:t>
                </a:r>
              </a:p>
            </c:rich>
          </c:tx>
          <c:overlay val="0"/>
        </c:title>
        <c:numFmt formatCode="#,##0" sourceLinked="1"/>
        <c:majorTickMark val="out"/>
        <c:minorTickMark val="none"/>
        <c:tickLblPos val="nextTo"/>
        <c:txPr>
          <a:bodyPr/>
          <a:lstStyle/>
          <a:p>
            <a:pPr>
              <a:defRPr sz="900">
                <a:solidFill>
                  <a:schemeClr val="tx2"/>
                </a:solidFill>
              </a:defRPr>
            </a:pPr>
            <a:endParaRPr lang="en-US"/>
          </a:p>
        </c:txPr>
        <c:crossAx val="142816768"/>
        <c:crosses val="autoZero"/>
        <c:crossBetween val="midCat"/>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Regression Analysis - All Thermal</a:t>
            </a:r>
          </a:p>
        </c:rich>
      </c:tx>
      <c:overlay val="0"/>
    </c:title>
    <c:autoTitleDeleted val="0"/>
    <c:plotArea>
      <c:layout/>
      <c:scatterChart>
        <c:scatterStyle val="lineMarker"/>
        <c:varyColors val="0"/>
        <c:ser>
          <c:idx val="2"/>
          <c:order val="0"/>
          <c:spPr>
            <a:ln w="28575">
              <a:noFill/>
            </a:ln>
          </c:spPr>
          <c:marker>
            <c:symbol val="diamond"/>
            <c:size val="5"/>
            <c:spPr>
              <a:solidFill>
                <a:schemeClr val="tx2"/>
              </a:solidFill>
              <a:ln>
                <a:solidFill>
                  <a:schemeClr val="tx2"/>
                </a:solidFill>
              </a:ln>
            </c:spPr>
          </c:marker>
          <c:trendline>
            <c:spPr>
              <a:ln w="19050">
                <a:solidFill>
                  <a:schemeClr val="accent2"/>
                </a:solidFill>
              </a:ln>
            </c:spPr>
            <c:trendlineType val="linear"/>
            <c:dispRSqr val="1"/>
            <c:dispEq val="0"/>
            <c:trendlineLbl>
              <c:numFmt formatCode="General" sourceLinked="0"/>
              <c:txPr>
                <a:bodyPr/>
                <a:lstStyle/>
                <a:p>
                  <a:pPr>
                    <a:defRPr sz="900" b="1">
                      <a:solidFill>
                        <a:schemeClr val="accent2"/>
                      </a:solidFill>
                    </a:defRPr>
                  </a:pPr>
                  <a:endParaRPr lang="en-US"/>
                </a:p>
              </c:txPr>
            </c:trendlineLbl>
          </c:trendline>
          <c:xVal>
            <c:numRef>
              <c:f>EnPI!$L$8:$L$19</c:f>
              <c:numCache>
                <c:formatCode>_-* #,##0_-;\-* #,##0_-;_-* "-"??_-;_-@_-</c:formatCode>
                <c:ptCount val="12"/>
              </c:numCache>
            </c:numRef>
          </c:xVal>
          <c:yVal>
            <c:numRef>
              <c:f>EnPI!$X$8:$X$19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68E2-4A43-8914-B0260D63F6D5}"/>
            </c:ext>
          </c:extLst>
        </c:ser>
        <c:dLbls>
          <c:showLegendKey val="0"/>
          <c:showVal val="0"/>
          <c:showCatName val="0"/>
          <c:showSerName val="0"/>
          <c:showPercent val="0"/>
          <c:showBubbleSize val="0"/>
        </c:dLbls>
        <c:axId val="142737408"/>
        <c:axId val="142739328"/>
      </c:scatterChart>
      <c:valAx>
        <c:axId val="142737408"/>
        <c:scaling>
          <c:orientation val="minMax"/>
        </c:scaling>
        <c:delete val="0"/>
        <c:axPos val="b"/>
        <c:title>
          <c:tx>
            <c:rich>
              <a:bodyPr/>
              <a:lstStyle/>
              <a:p>
                <a:pPr>
                  <a:defRPr sz="900">
                    <a:solidFill>
                      <a:schemeClr val="tx2"/>
                    </a:solidFill>
                  </a:defRPr>
                </a:pPr>
                <a:r>
                  <a:rPr lang="en-IE" sz="900">
                    <a:solidFill>
                      <a:schemeClr val="tx2"/>
                    </a:solidFill>
                  </a:rPr>
                  <a:t>Activity Metric (for Electricity)</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42739328"/>
        <c:crosses val="autoZero"/>
        <c:crossBetween val="midCat"/>
      </c:valAx>
      <c:valAx>
        <c:axId val="142739328"/>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Monthly Electricity Consumption (kWh)</a:t>
                </a:r>
              </a:p>
            </c:rich>
          </c:tx>
          <c:overlay val="0"/>
        </c:title>
        <c:numFmt formatCode="#,##0" sourceLinked="1"/>
        <c:majorTickMark val="out"/>
        <c:minorTickMark val="none"/>
        <c:tickLblPos val="nextTo"/>
        <c:txPr>
          <a:bodyPr/>
          <a:lstStyle/>
          <a:p>
            <a:pPr>
              <a:defRPr sz="900">
                <a:solidFill>
                  <a:schemeClr val="tx2"/>
                </a:solidFill>
              </a:defRPr>
            </a:pPr>
            <a:endParaRPr lang="en-US"/>
          </a:p>
        </c:txPr>
        <c:crossAx val="142737408"/>
        <c:crosses val="autoZero"/>
        <c:crossBetween val="midCat"/>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Regression Analysis - All Transport</a:t>
            </a:r>
          </a:p>
        </c:rich>
      </c:tx>
      <c:overlay val="0"/>
    </c:title>
    <c:autoTitleDeleted val="0"/>
    <c:plotArea>
      <c:layout/>
      <c:scatterChart>
        <c:scatterStyle val="lineMarker"/>
        <c:varyColors val="0"/>
        <c:ser>
          <c:idx val="2"/>
          <c:order val="0"/>
          <c:spPr>
            <a:ln w="28575">
              <a:noFill/>
            </a:ln>
          </c:spPr>
          <c:marker>
            <c:symbol val="diamond"/>
            <c:size val="5"/>
            <c:spPr>
              <a:solidFill>
                <a:schemeClr val="tx2"/>
              </a:solidFill>
              <a:ln>
                <a:solidFill>
                  <a:schemeClr val="tx2"/>
                </a:solidFill>
              </a:ln>
            </c:spPr>
          </c:marker>
          <c:trendline>
            <c:spPr>
              <a:ln w="19050">
                <a:solidFill>
                  <a:schemeClr val="accent2"/>
                </a:solidFill>
              </a:ln>
            </c:spPr>
            <c:trendlineType val="linear"/>
            <c:dispRSqr val="1"/>
            <c:dispEq val="0"/>
            <c:trendlineLbl>
              <c:numFmt formatCode="General" sourceLinked="0"/>
              <c:txPr>
                <a:bodyPr/>
                <a:lstStyle/>
                <a:p>
                  <a:pPr>
                    <a:defRPr sz="900" b="1">
                      <a:solidFill>
                        <a:schemeClr val="accent2"/>
                      </a:solidFill>
                    </a:defRPr>
                  </a:pPr>
                  <a:endParaRPr lang="en-US"/>
                </a:p>
              </c:txPr>
            </c:trendlineLbl>
          </c:trendline>
          <c:xVal>
            <c:numRef>
              <c:f>EnPI!$M$8:$M$19</c:f>
              <c:numCache>
                <c:formatCode>_-* #,##0_-;\-* #,##0_-;_-* "-"??_-;_-@_-</c:formatCode>
                <c:ptCount val="12"/>
              </c:numCache>
            </c:numRef>
          </c:xVal>
          <c:yVal>
            <c:numRef>
              <c:f>EnPI!$Y$8:$Y$19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7955-4FF4-99AE-46877447F0A4}"/>
            </c:ext>
          </c:extLst>
        </c:ser>
        <c:dLbls>
          <c:showLegendKey val="0"/>
          <c:showVal val="0"/>
          <c:showCatName val="0"/>
          <c:showSerName val="0"/>
          <c:showPercent val="0"/>
          <c:showBubbleSize val="0"/>
        </c:dLbls>
        <c:axId val="142756096"/>
        <c:axId val="142786944"/>
      </c:scatterChart>
      <c:valAx>
        <c:axId val="142756096"/>
        <c:scaling>
          <c:orientation val="minMax"/>
        </c:scaling>
        <c:delete val="0"/>
        <c:axPos val="b"/>
        <c:title>
          <c:tx>
            <c:rich>
              <a:bodyPr/>
              <a:lstStyle/>
              <a:p>
                <a:pPr>
                  <a:defRPr sz="900">
                    <a:solidFill>
                      <a:schemeClr val="tx2"/>
                    </a:solidFill>
                  </a:defRPr>
                </a:pPr>
                <a:r>
                  <a:rPr lang="en-IE" sz="900">
                    <a:solidFill>
                      <a:schemeClr val="tx2"/>
                    </a:solidFill>
                  </a:rPr>
                  <a:t>Activity Metric (for Electricity)</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42786944"/>
        <c:crosses val="autoZero"/>
        <c:crossBetween val="midCat"/>
      </c:valAx>
      <c:valAx>
        <c:axId val="142786944"/>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Monthly Electricity Consumption (kWh)</a:t>
                </a:r>
              </a:p>
            </c:rich>
          </c:tx>
          <c:overlay val="0"/>
        </c:title>
        <c:numFmt formatCode="#,##0" sourceLinked="1"/>
        <c:majorTickMark val="out"/>
        <c:minorTickMark val="none"/>
        <c:tickLblPos val="nextTo"/>
        <c:txPr>
          <a:bodyPr/>
          <a:lstStyle/>
          <a:p>
            <a:pPr>
              <a:defRPr sz="900">
                <a:solidFill>
                  <a:schemeClr val="tx2"/>
                </a:solidFill>
              </a:defRPr>
            </a:pPr>
            <a:endParaRPr lang="en-US"/>
          </a:p>
        </c:txPr>
        <c:crossAx val="142756096"/>
        <c:crosses val="autoZero"/>
        <c:crossBetween val="midCat"/>
      </c:valAx>
    </c:plotArea>
    <c:plotVisOnly val="1"/>
    <c:dispBlanksAs val="gap"/>
    <c:showDLblsOverMax val="0"/>
  </c:chart>
  <c:printSettings>
    <c:headerFooter/>
    <c:pageMargins b="0.750000000000003" l="0.70000000000000062" r="0.70000000000000062" t="0.75000000000000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Monthly Electricity Costs</a:t>
            </a:r>
          </a:p>
        </c:rich>
      </c:tx>
      <c:overlay val="0"/>
    </c:title>
    <c:autoTitleDeleted val="0"/>
    <c:plotArea>
      <c:layout/>
      <c:barChart>
        <c:barDir val="col"/>
        <c:grouping val="stacked"/>
        <c:varyColors val="0"/>
        <c:ser>
          <c:idx val="0"/>
          <c:order val="0"/>
          <c:tx>
            <c:strRef>
              <c:f>Electricity!$CF$8</c:f>
              <c:strCache>
                <c:ptCount val="1"/>
                <c:pt idx="0">
                  <c:v>Day Units</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Electricity!$CF$10:$CF$21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8E2-4EC7-87ED-8802DE11D4AA}"/>
            </c:ext>
          </c:extLst>
        </c:ser>
        <c:ser>
          <c:idx val="1"/>
          <c:order val="1"/>
          <c:tx>
            <c:strRef>
              <c:f>Electricity!$CG$8</c:f>
              <c:strCache>
                <c:ptCount val="1"/>
                <c:pt idx="0">
                  <c:v>Night Units</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Electricity!$CG$10:$CG$21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8E2-4EC7-87ED-8802DE11D4AA}"/>
            </c:ext>
          </c:extLst>
        </c:ser>
        <c:ser>
          <c:idx val="2"/>
          <c:order val="2"/>
          <c:tx>
            <c:strRef>
              <c:f>Electricity!$CH$8</c:f>
              <c:strCache>
                <c:ptCount val="1"/>
                <c:pt idx="0">
                  <c:v>Weekend Units</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Electricity!$CH$10:$CH$21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8E2-4EC7-87ED-8802DE11D4AA}"/>
            </c:ext>
          </c:extLst>
        </c:ser>
        <c:ser>
          <c:idx val="3"/>
          <c:order val="3"/>
          <c:tx>
            <c:strRef>
              <c:f>Electricity!$CI$8</c:f>
              <c:strCache>
                <c:ptCount val="1"/>
                <c:pt idx="0">
                  <c:v>Import or Service Capacity Charge</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Electricity!$CI$10:$CI$21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68E2-4EC7-87ED-8802DE11D4AA}"/>
            </c:ext>
          </c:extLst>
        </c:ser>
        <c:ser>
          <c:idx val="4"/>
          <c:order val="4"/>
          <c:tx>
            <c:strRef>
              <c:f>Electricity!$CJ$8</c:f>
              <c:strCache>
                <c:ptCount val="1"/>
                <c:pt idx="0">
                  <c:v>Excess Capacity Charge</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Electricity!$CJ$10:$CJ$21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68E2-4EC7-87ED-8802DE11D4AA}"/>
            </c:ext>
          </c:extLst>
        </c:ser>
        <c:ser>
          <c:idx val="5"/>
          <c:order val="5"/>
          <c:tx>
            <c:strRef>
              <c:f>Electricity!$CK$8</c:f>
              <c:strCache>
                <c:ptCount val="1"/>
                <c:pt idx="0">
                  <c:v>Maximum Demand (MD) Charge</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Electricity!$CK$10:$CK$21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68E2-4EC7-87ED-8802DE11D4AA}"/>
            </c:ext>
          </c:extLst>
        </c:ser>
        <c:ser>
          <c:idx val="6"/>
          <c:order val="6"/>
          <c:tx>
            <c:strRef>
              <c:f>Electricity!$CL$8</c:f>
              <c:strCache>
                <c:ptCount val="1"/>
                <c:pt idx="0">
                  <c:v>Wattless Charge</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Electricity!$CL$10:$CL$21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68E2-4EC7-87ED-8802DE11D4AA}"/>
            </c:ext>
          </c:extLst>
        </c:ser>
        <c:ser>
          <c:idx val="7"/>
          <c:order val="7"/>
          <c:tx>
            <c:strRef>
              <c:f>Electricity!$CM$8</c:f>
              <c:strCache>
                <c:ptCount val="1"/>
                <c:pt idx="0">
                  <c:v>PSO &amp; Other Taxes</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Electricity!$CM$10:$CM$21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68E2-4EC7-87ED-8802DE11D4AA}"/>
            </c:ext>
          </c:extLst>
        </c:ser>
        <c:ser>
          <c:idx val="8"/>
          <c:order val="8"/>
          <c:tx>
            <c:strRef>
              <c:f>Electricity!$CN$8</c:f>
              <c:strCache>
                <c:ptCount val="1"/>
                <c:pt idx="0">
                  <c:v>All Other Charge(s)</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Electricity!$CN$10:$CN$21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68E2-4EC7-87ED-8802DE11D4AA}"/>
            </c:ext>
          </c:extLst>
        </c:ser>
        <c:dLbls>
          <c:showLegendKey val="0"/>
          <c:showVal val="0"/>
          <c:showCatName val="0"/>
          <c:showSerName val="0"/>
          <c:showPercent val="0"/>
          <c:showBubbleSize val="0"/>
        </c:dLbls>
        <c:gapWidth val="150"/>
        <c:overlap val="100"/>
        <c:axId val="135844608"/>
        <c:axId val="135846144"/>
      </c:barChart>
      <c:catAx>
        <c:axId val="135844608"/>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5846144"/>
        <c:crosses val="autoZero"/>
        <c:auto val="1"/>
        <c:lblAlgn val="ctr"/>
        <c:lblOffset val="100"/>
        <c:noMultiLvlLbl val="0"/>
      </c:catAx>
      <c:valAx>
        <c:axId val="135846144"/>
        <c:scaling>
          <c:orientation val="minMax"/>
        </c:scaling>
        <c:delete val="0"/>
        <c:axPos val="l"/>
        <c:majorGridlines/>
        <c:title>
          <c:tx>
            <c:rich>
              <a:bodyPr rot="-5400000" vert="horz"/>
              <a:lstStyle/>
              <a:p>
                <a:pPr>
                  <a:defRPr>
                    <a:solidFill>
                      <a:schemeClr val="tx2"/>
                    </a:solidFill>
                  </a:defRPr>
                </a:pPr>
                <a:r>
                  <a:rPr lang="en-IE">
                    <a:solidFill>
                      <a:schemeClr val="tx2"/>
                    </a:solidFill>
                  </a:rPr>
                  <a:t>Monthly</a:t>
                </a:r>
                <a:r>
                  <a:rPr lang="en-IE" baseline="0">
                    <a:solidFill>
                      <a:schemeClr val="tx2"/>
                    </a:solidFill>
                  </a:rPr>
                  <a:t> Costs</a:t>
                </a:r>
                <a:endParaRPr lang="en-IE">
                  <a:solidFill>
                    <a:schemeClr val="tx2"/>
                  </a:solidFill>
                </a:endParaRPr>
              </a:p>
            </c:rich>
          </c:tx>
          <c:overlay val="0"/>
        </c:title>
        <c:numFmt formatCode="&quot;€&quot;#,##0" sourceLinked="1"/>
        <c:majorTickMark val="out"/>
        <c:minorTickMark val="none"/>
        <c:tickLblPos val="nextTo"/>
        <c:txPr>
          <a:bodyPr/>
          <a:lstStyle/>
          <a:p>
            <a:pPr>
              <a:defRPr sz="900">
                <a:solidFill>
                  <a:schemeClr val="tx2"/>
                </a:solidFill>
              </a:defRPr>
            </a:pPr>
            <a:endParaRPr lang="en-US"/>
          </a:p>
        </c:txPr>
        <c:crossAx val="135844608"/>
        <c:crosses val="autoZero"/>
        <c:crossBetween val="between"/>
      </c:valAx>
    </c:plotArea>
    <c:legend>
      <c:legendPos val="b"/>
      <c:layout>
        <c:manualLayout>
          <c:xMode val="edge"/>
          <c:yMode val="edge"/>
          <c:x val="0.15826375888643301"/>
          <c:y val="0.71495551672646362"/>
          <c:w val="0.77872877194391332"/>
          <c:h val="0.26580110172147481"/>
        </c:manualLayout>
      </c:layout>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Regression Analysis - All Energy</a:t>
            </a:r>
          </a:p>
        </c:rich>
      </c:tx>
      <c:overlay val="0"/>
    </c:title>
    <c:autoTitleDeleted val="0"/>
    <c:plotArea>
      <c:layout/>
      <c:scatterChart>
        <c:scatterStyle val="lineMarker"/>
        <c:varyColors val="0"/>
        <c:ser>
          <c:idx val="2"/>
          <c:order val="0"/>
          <c:spPr>
            <a:ln w="28575">
              <a:noFill/>
            </a:ln>
          </c:spPr>
          <c:marker>
            <c:symbol val="diamond"/>
            <c:size val="5"/>
            <c:spPr>
              <a:solidFill>
                <a:schemeClr val="tx2"/>
              </a:solidFill>
              <a:ln>
                <a:solidFill>
                  <a:schemeClr val="tx2"/>
                </a:solidFill>
              </a:ln>
            </c:spPr>
          </c:marker>
          <c:trendline>
            <c:spPr>
              <a:ln w="19050">
                <a:solidFill>
                  <a:schemeClr val="accent2"/>
                </a:solidFill>
              </a:ln>
            </c:spPr>
            <c:trendlineType val="linear"/>
            <c:dispRSqr val="1"/>
            <c:dispEq val="0"/>
            <c:trendlineLbl>
              <c:numFmt formatCode="General" sourceLinked="0"/>
              <c:txPr>
                <a:bodyPr/>
                <a:lstStyle/>
                <a:p>
                  <a:pPr>
                    <a:defRPr sz="900" b="1">
                      <a:solidFill>
                        <a:schemeClr val="accent2"/>
                      </a:solidFill>
                    </a:defRPr>
                  </a:pPr>
                  <a:endParaRPr lang="en-US"/>
                </a:p>
              </c:txPr>
            </c:trendlineLbl>
          </c:trendline>
          <c:xVal>
            <c:numRef>
              <c:f>EnPI!$N$8:$N$19</c:f>
              <c:numCache>
                <c:formatCode>_-* #,##0_-;\-* #,##0_-;_-* "-"??_-;_-@_-</c:formatCode>
                <c:ptCount val="12"/>
              </c:numCache>
            </c:numRef>
          </c:xVal>
          <c:yVal>
            <c:numRef>
              <c:f>EnPI!$Z$8:$Z$19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5AE7-41CA-BA7E-E738689F73CE}"/>
            </c:ext>
          </c:extLst>
        </c:ser>
        <c:dLbls>
          <c:showLegendKey val="0"/>
          <c:showVal val="0"/>
          <c:showCatName val="0"/>
          <c:showSerName val="0"/>
          <c:showPercent val="0"/>
          <c:showBubbleSize val="0"/>
        </c:dLbls>
        <c:axId val="142951168"/>
        <c:axId val="142953088"/>
      </c:scatterChart>
      <c:valAx>
        <c:axId val="142951168"/>
        <c:scaling>
          <c:orientation val="minMax"/>
        </c:scaling>
        <c:delete val="0"/>
        <c:axPos val="b"/>
        <c:title>
          <c:tx>
            <c:rich>
              <a:bodyPr/>
              <a:lstStyle/>
              <a:p>
                <a:pPr>
                  <a:defRPr sz="900">
                    <a:solidFill>
                      <a:schemeClr val="tx2"/>
                    </a:solidFill>
                  </a:defRPr>
                </a:pPr>
                <a:r>
                  <a:rPr lang="en-IE" sz="900">
                    <a:solidFill>
                      <a:schemeClr val="tx2"/>
                    </a:solidFill>
                  </a:rPr>
                  <a:t>Activity Metric (for Electricity)</a:t>
                </a:r>
              </a:p>
            </c:rich>
          </c:tx>
          <c:overlay val="0"/>
        </c:title>
        <c:numFmt formatCode="_-* #,##0_-;\-* #,##0_-;_-* &quot;-&quot;??_-;_-@_-" sourceLinked="1"/>
        <c:majorTickMark val="out"/>
        <c:minorTickMark val="none"/>
        <c:tickLblPos val="nextTo"/>
        <c:txPr>
          <a:bodyPr/>
          <a:lstStyle/>
          <a:p>
            <a:pPr>
              <a:defRPr sz="900">
                <a:solidFill>
                  <a:schemeClr val="tx2"/>
                </a:solidFill>
              </a:defRPr>
            </a:pPr>
            <a:endParaRPr lang="en-US"/>
          </a:p>
        </c:txPr>
        <c:crossAx val="142953088"/>
        <c:crosses val="autoZero"/>
        <c:crossBetween val="midCat"/>
      </c:valAx>
      <c:valAx>
        <c:axId val="142953088"/>
        <c:scaling>
          <c:orientation val="minMax"/>
        </c:scaling>
        <c:delete val="0"/>
        <c:axPos val="l"/>
        <c:majorGridlines/>
        <c:title>
          <c:tx>
            <c:rich>
              <a:bodyPr rot="-5400000" vert="horz"/>
              <a:lstStyle/>
              <a:p>
                <a:pPr>
                  <a:defRPr sz="900">
                    <a:solidFill>
                      <a:schemeClr val="tx2"/>
                    </a:solidFill>
                  </a:defRPr>
                </a:pPr>
                <a:r>
                  <a:rPr lang="en-IE" sz="900">
                    <a:solidFill>
                      <a:schemeClr val="tx2"/>
                    </a:solidFill>
                  </a:rPr>
                  <a:t>Monthly Electricity Consumption (kWh)</a:t>
                </a:r>
              </a:p>
            </c:rich>
          </c:tx>
          <c:overlay val="0"/>
        </c:title>
        <c:numFmt formatCode="#,##0" sourceLinked="1"/>
        <c:majorTickMark val="out"/>
        <c:minorTickMark val="none"/>
        <c:tickLblPos val="nextTo"/>
        <c:txPr>
          <a:bodyPr/>
          <a:lstStyle/>
          <a:p>
            <a:pPr>
              <a:defRPr sz="900">
                <a:solidFill>
                  <a:schemeClr val="tx2"/>
                </a:solidFill>
              </a:defRPr>
            </a:pPr>
            <a:endParaRPr lang="en-US"/>
          </a:p>
        </c:txPr>
        <c:crossAx val="142951168"/>
        <c:crosses val="autoZero"/>
        <c:crossBetween val="midCat"/>
      </c:valAx>
    </c:plotArea>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solidFill>
                  <a:schemeClr val="tx2"/>
                </a:solidFill>
              </a:defRPr>
            </a:pPr>
            <a:r>
              <a:rPr lang="en-IE" sz="1200">
                <a:solidFill>
                  <a:schemeClr val="tx2"/>
                </a:solidFill>
              </a:rPr>
              <a:t>Maximum Demand</a:t>
            </a:r>
          </a:p>
        </c:rich>
      </c:tx>
      <c:overlay val="0"/>
    </c:title>
    <c:autoTitleDeleted val="0"/>
    <c:plotArea>
      <c:layout/>
      <c:barChart>
        <c:barDir val="col"/>
        <c:grouping val="clustered"/>
        <c:varyColors val="0"/>
        <c:ser>
          <c:idx val="0"/>
          <c:order val="0"/>
          <c:tx>
            <c:strRef>
              <c:f>Electricity!$CE$8</c:f>
              <c:strCache>
                <c:ptCount val="1"/>
                <c:pt idx="0">
                  <c:v>Actual MD (kW)</c:v>
                </c:pt>
              </c:strCache>
            </c:strRef>
          </c:tx>
          <c:invertIfNegative val="0"/>
          <c:cat>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cat>
          <c:val>
            <c:numRef>
              <c:f>Electricity!$CE$10:$CE$21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C8F-4C8C-A670-0E1B727B6F51}"/>
            </c:ext>
          </c:extLst>
        </c:ser>
        <c:dLbls>
          <c:showLegendKey val="0"/>
          <c:showVal val="0"/>
          <c:showCatName val="0"/>
          <c:showSerName val="0"/>
          <c:showPercent val="0"/>
          <c:showBubbleSize val="0"/>
        </c:dLbls>
        <c:gapWidth val="150"/>
        <c:axId val="135875968"/>
        <c:axId val="135898240"/>
      </c:barChart>
      <c:scatterChart>
        <c:scatterStyle val="lineMarker"/>
        <c:varyColors val="0"/>
        <c:ser>
          <c:idx val="1"/>
          <c:order val="1"/>
          <c:tx>
            <c:strRef>
              <c:f>Electricity!$CC$8</c:f>
              <c:strCache>
                <c:ptCount val="1"/>
                <c:pt idx="0">
                  <c:v>Contracted MIC (kVA)</c:v>
                </c:pt>
              </c:strCache>
            </c:strRef>
          </c:tx>
          <c:marker>
            <c:symbol val="none"/>
          </c:marker>
          <c:xVal>
            <c:strRef>
              <c:f>Electricity!$CA$10:$CA$21</c:f>
              <c:strCache>
                <c:ptCount val="12"/>
                <c:pt idx="0">
                  <c:v>Jan-0</c:v>
                </c:pt>
                <c:pt idx="1">
                  <c:v>Feb-0</c:v>
                </c:pt>
                <c:pt idx="2">
                  <c:v>Mar-0</c:v>
                </c:pt>
                <c:pt idx="3">
                  <c:v>Apr-0</c:v>
                </c:pt>
                <c:pt idx="4">
                  <c:v>May-0</c:v>
                </c:pt>
                <c:pt idx="5">
                  <c:v>Jun-0</c:v>
                </c:pt>
                <c:pt idx="6">
                  <c:v>Jul-0</c:v>
                </c:pt>
                <c:pt idx="7">
                  <c:v>Aug-0</c:v>
                </c:pt>
                <c:pt idx="8">
                  <c:v>Sep-0</c:v>
                </c:pt>
                <c:pt idx="9">
                  <c:v>Oct-0</c:v>
                </c:pt>
                <c:pt idx="10">
                  <c:v>Nov-0</c:v>
                </c:pt>
                <c:pt idx="11">
                  <c:v>Dec-0</c:v>
                </c:pt>
              </c:strCache>
            </c:strRef>
          </c:xVal>
          <c:yVal>
            <c:numRef>
              <c:f>Electricity!$CC$10:$CC$21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4C8F-4C8C-A670-0E1B727B6F51}"/>
            </c:ext>
          </c:extLst>
        </c:ser>
        <c:dLbls>
          <c:showLegendKey val="0"/>
          <c:showVal val="0"/>
          <c:showCatName val="0"/>
          <c:showSerName val="0"/>
          <c:showPercent val="0"/>
          <c:showBubbleSize val="0"/>
        </c:dLbls>
        <c:axId val="135875968"/>
        <c:axId val="135898240"/>
      </c:scatterChart>
      <c:catAx>
        <c:axId val="135875968"/>
        <c:scaling>
          <c:orientation val="minMax"/>
        </c:scaling>
        <c:delete val="0"/>
        <c:axPos val="b"/>
        <c:numFmt formatCode="General" sourceLinked="0"/>
        <c:majorTickMark val="out"/>
        <c:minorTickMark val="none"/>
        <c:tickLblPos val="nextTo"/>
        <c:txPr>
          <a:bodyPr/>
          <a:lstStyle/>
          <a:p>
            <a:pPr>
              <a:defRPr sz="900">
                <a:solidFill>
                  <a:schemeClr val="tx2"/>
                </a:solidFill>
              </a:defRPr>
            </a:pPr>
            <a:endParaRPr lang="en-US"/>
          </a:p>
        </c:txPr>
        <c:crossAx val="135898240"/>
        <c:crosses val="autoZero"/>
        <c:auto val="1"/>
        <c:lblAlgn val="ctr"/>
        <c:lblOffset val="100"/>
        <c:noMultiLvlLbl val="0"/>
      </c:catAx>
      <c:valAx>
        <c:axId val="135898240"/>
        <c:scaling>
          <c:orientation val="minMax"/>
        </c:scaling>
        <c:delete val="0"/>
        <c:axPos val="l"/>
        <c:majorGridlines/>
        <c:title>
          <c:tx>
            <c:rich>
              <a:bodyPr rot="-5400000" vert="horz"/>
              <a:lstStyle/>
              <a:p>
                <a:pPr>
                  <a:defRPr>
                    <a:solidFill>
                      <a:schemeClr val="tx2"/>
                    </a:solidFill>
                  </a:defRPr>
                </a:pPr>
                <a:r>
                  <a:rPr lang="en-IE">
                    <a:solidFill>
                      <a:schemeClr val="tx2"/>
                    </a:solidFill>
                  </a:rPr>
                  <a:t>Maximum Demand</a:t>
                </a:r>
              </a:p>
            </c:rich>
          </c:tx>
          <c:overlay val="0"/>
        </c:title>
        <c:numFmt formatCode="#,##0" sourceLinked="0"/>
        <c:majorTickMark val="out"/>
        <c:minorTickMark val="none"/>
        <c:tickLblPos val="nextTo"/>
        <c:txPr>
          <a:bodyPr/>
          <a:lstStyle/>
          <a:p>
            <a:pPr>
              <a:defRPr sz="900">
                <a:solidFill>
                  <a:schemeClr val="tx2"/>
                </a:solidFill>
              </a:defRPr>
            </a:pPr>
            <a:endParaRPr lang="en-US"/>
          </a:p>
        </c:txPr>
        <c:crossAx val="135875968"/>
        <c:crosses val="autoZero"/>
        <c:crossBetween val="between"/>
      </c:valAx>
    </c:plotArea>
    <c:legend>
      <c:legendPos val="b"/>
      <c:overlay val="0"/>
      <c:txPr>
        <a:bodyPr/>
        <a:lstStyle/>
        <a:p>
          <a:pPr>
            <a:defRPr sz="900">
              <a:solidFill>
                <a:schemeClr val="tx2"/>
              </a:solidFill>
            </a:defRPr>
          </a:pPr>
          <a:endParaRPr lang="en-US"/>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chart" Target="../charts/chart39.xml"/><Relationship Id="rId7" Type="http://schemas.openxmlformats.org/officeDocument/2006/relationships/image" Target="../media/image9.gif"/><Relationship Id="rId2" Type="http://schemas.openxmlformats.org/officeDocument/2006/relationships/chart" Target="../charts/chart38.xml"/><Relationship Id="rId1" Type="http://schemas.openxmlformats.org/officeDocument/2006/relationships/image" Target="../media/image2.jpeg"/><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4.xml"/><Relationship Id="rId7" Type="http://schemas.openxmlformats.org/officeDocument/2006/relationships/image" Target="../media/image10.gif"/><Relationship Id="rId2" Type="http://schemas.openxmlformats.org/officeDocument/2006/relationships/chart" Target="../charts/chart43.xml"/><Relationship Id="rId1" Type="http://schemas.openxmlformats.org/officeDocument/2006/relationships/image" Target="../media/image2.jpeg"/><Relationship Id="rId6" Type="http://schemas.openxmlformats.org/officeDocument/2006/relationships/chart" Target="../charts/chart47.xml"/><Relationship Id="rId5" Type="http://schemas.openxmlformats.org/officeDocument/2006/relationships/chart" Target="../charts/chart46.xml"/><Relationship Id="rId4" Type="http://schemas.openxmlformats.org/officeDocument/2006/relationships/chart" Target="../charts/chart45.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49.xml"/><Relationship Id="rId7" Type="http://schemas.openxmlformats.org/officeDocument/2006/relationships/image" Target="../media/image11.gif"/><Relationship Id="rId2" Type="http://schemas.openxmlformats.org/officeDocument/2006/relationships/chart" Target="../charts/chart48.xml"/><Relationship Id="rId1" Type="http://schemas.openxmlformats.org/officeDocument/2006/relationships/image" Target="../media/image2.jpeg"/><Relationship Id="rId6" Type="http://schemas.openxmlformats.org/officeDocument/2006/relationships/chart" Target="../charts/chart52.xml"/><Relationship Id="rId5" Type="http://schemas.openxmlformats.org/officeDocument/2006/relationships/chart" Target="../charts/chart51.xml"/><Relationship Id="rId4" Type="http://schemas.openxmlformats.org/officeDocument/2006/relationships/chart" Target="../charts/chart50.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60.xml"/><Relationship Id="rId13" Type="http://schemas.openxmlformats.org/officeDocument/2006/relationships/chart" Target="../charts/chart65.xml"/><Relationship Id="rId18" Type="http://schemas.openxmlformats.org/officeDocument/2006/relationships/chart" Target="../charts/chart70.xml"/><Relationship Id="rId26" Type="http://schemas.openxmlformats.org/officeDocument/2006/relationships/chart" Target="../charts/chart78.xml"/><Relationship Id="rId3" Type="http://schemas.openxmlformats.org/officeDocument/2006/relationships/chart" Target="../charts/chart55.xml"/><Relationship Id="rId21" Type="http://schemas.openxmlformats.org/officeDocument/2006/relationships/chart" Target="../charts/chart73.xml"/><Relationship Id="rId7" Type="http://schemas.openxmlformats.org/officeDocument/2006/relationships/chart" Target="../charts/chart59.xml"/><Relationship Id="rId12" Type="http://schemas.openxmlformats.org/officeDocument/2006/relationships/chart" Target="../charts/chart64.xml"/><Relationship Id="rId17" Type="http://schemas.openxmlformats.org/officeDocument/2006/relationships/chart" Target="../charts/chart69.xml"/><Relationship Id="rId25" Type="http://schemas.openxmlformats.org/officeDocument/2006/relationships/chart" Target="../charts/chart77.xml"/><Relationship Id="rId2" Type="http://schemas.openxmlformats.org/officeDocument/2006/relationships/chart" Target="../charts/chart54.xml"/><Relationship Id="rId16" Type="http://schemas.openxmlformats.org/officeDocument/2006/relationships/chart" Target="../charts/chart68.xml"/><Relationship Id="rId20" Type="http://schemas.openxmlformats.org/officeDocument/2006/relationships/chart" Target="../charts/chart72.xml"/><Relationship Id="rId29" Type="http://schemas.openxmlformats.org/officeDocument/2006/relationships/image" Target="../media/image2.jpeg"/><Relationship Id="rId1" Type="http://schemas.openxmlformats.org/officeDocument/2006/relationships/chart" Target="../charts/chart53.xml"/><Relationship Id="rId6" Type="http://schemas.openxmlformats.org/officeDocument/2006/relationships/chart" Target="../charts/chart58.xml"/><Relationship Id="rId11" Type="http://schemas.openxmlformats.org/officeDocument/2006/relationships/chart" Target="../charts/chart63.xml"/><Relationship Id="rId24" Type="http://schemas.openxmlformats.org/officeDocument/2006/relationships/chart" Target="../charts/chart76.xml"/><Relationship Id="rId5" Type="http://schemas.openxmlformats.org/officeDocument/2006/relationships/chart" Target="../charts/chart57.xml"/><Relationship Id="rId15" Type="http://schemas.openxmlformats.org/officeDocument/2006/relationships/chart" Target="../charts/chart67.xml"/><Relationship Id="rId23" Type="http://schemas.openxmlformats.org/officeDocument/2006/relationships/chart" Target="../charts/chart75.xml"/><Relationship Id="rId28" Type="http://schemas.openxmlformats.org/officeDocument/2006/relationships/chart" Target="../charts/chart80.xml"/><Relationship Id="rId10" Type="http://schemas.openxmlformats.org/officeDocument/2006/relationships/chart" Target="../charts/chart62.xml"/><Relationship Id="rId19" Type="http://schemas.openxmlformats.org/officeDocument/2006/relationships/chart" Target="../charts/chart71.xml"/><Relationship Id="rId4" Type="http://schemas.openxmlformats.org/officeDocument/2006/relationships/chart" Target="../charts/chart56.xml"/><Relationship Id="rId9" Type="http://schemas.openxmlformats.org/officeDocument/2006/relationships/chart" Target="../charts/chart61.xml"/><Relationship Id="rId14" Type="http://schemas.openxmlformats.org/officeDocument/2006/relationships/chart" Target="../charts/chart66.xml"/><Relationship Id="rId22" Type="http://schemas.openxmlformats.org/officeDocument/2006/relationships/chart" Target="../charts/chart74.xml"/><Relationship Id="rId27" Type="http://schemas.openxmlformats.org/officeDocument/2006/relationships/chart" Target="../charts/chart7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2.jpe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8" Type="http://schemas.openxmlformats.org/officeDocument/2006/relationships/image" Target="../media/image3.gif"/><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image" Target="../media/image2.jpeg"/><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7" Type="http://schemas.openxmlformats.org/officeDocument/2006/relationships/image" Target="../media/image4.gif"/><Relationship Id="rId2" Type="http://schemas.openxmlformats.org/officeDocument/2006/relationships/chart" Target="../charts/chart13.xml"/><Relationship Id="rId1" Type="http://schemas.openxmlformats.org/officeDocument/2006/relationships/image" Target="../media/image2.jpeg"/><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9.xml"/><Relationship Id="rId7" Type="http://schemas.openxmlformats.org/officeDocument/2006/relationships/image" Target="../media/image5.gif"/><Relationship Id="rId2" Type="http://schemas.openxmlformats.org/officeDocument/2006/relationships/chart" Target="../charts/chart18.xml"/><Relationship Id="rId1" Type="http://schemas.openxmlformats.org/officeDocument/2006/relationships/image" Target="../media/image2.jpeg"/><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4.xml"/><Relationship Id="rId7" Type="http://schemas.openxmlformats.org/officeDocument/2006/relationships/image" Target="../media/image6.gif"/><Relationship Id="rId2" Type="http://schemas.openxmlformats.org/officeDocument/2006/relationships/chart" Target="../charts/chart23.xml"/><Relationship Id="rId1" Type="http://schemas.openxmlformats.org/officeDocument/2006/relationships/image" Target="../media/image2.jpeg"/><Relationship Id="rId6" Type="http://schemas.openxmlformats.org/officeDocument/2006/relationships/chart" Target="../charts/chart27.xml"/><Relationship Id="rId5" Type="http://schemas.openxmlformats.org/officeDocument/2006/relationships/chart" Target="../charts/chart26.xml"/><Relationship Id="rId4" Type="http://schemas.openxmlformats.org/officeDocument/2006/relationships/chart" Target="../charts/chart2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9.xml"/><Relationship Id="rId7" Type="http://schemas.openxmlformats.org/officeDocument/2006/relationships/image" Target="../media/image7.gif"/><Relationship Id="rId2" Type="http://schemas.openxmlformats.org/officeDocument/2006/relationships/chart" Target="../charts/chart28.xml"/><Relationship Id="rId1" Type="http://schemas.openxmlformats.org/officeDocument/2006/relationships/image" Target="../media/image2.jpeg"/><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4.xml"/><Relationship Id="rId7" Type="http://schemas.openxmlformats.org/officeDocument/2006/relationships/image" Target="../media/image8.gif"/><Relationship Id="rId2" Type="http://schemas.openxmlformats.org/officeDocument/2006/relationships/chart" Target="../charts/chart33.xml"/><Relationship Id="rId1" Type="http://schemas.openxmlformats.org/officeDocument/2006/relationships/image" Target="../media/image2.jpeg"/><Relationship Id="rId6" Type="http://schemas.openxmlformats.org/officeDocument/2006/relationships/chart" Target="../charts/chart37.xml"/><Relationship Id="rId5" Type="http://schemas.openxmlformats.org/officeDocument/2006/relationships/chart" Target="../charts/chart36.xml"/><Relationship Id="rId4"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editAs="oneCell">
    <xdr:from>
      <xdr:col>3</xdr:col>
      <xdr:colOff>1200150</xdr:colOff>
      <xdr:row>1</xdr:row>
      <xdr:rowOff>47625</xdr:rowOff>
    </xdr:from>
    <xdr:to>
      <xdr:col>9</xdr:col>
      <xdr:colOff>213137</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b="22735"/>
        <a:stretch>
          <a:fillRect/>
        </a:stretch>
      </xdr:blipFill>
      <xdr:spPr bwMode="auto">
        <a:xfrm>
          <a:off x="1609725" y="95250"/>
          <a:ext cx="4327937" cy="12001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95250</xdr:colOff>
      <xdr:row>0</xdr:row>
      <xdr:rowOff>76200</xdr:rowOff>
    </xdr:from>
    <xdr:to>
      <xdr:col>5</xdr:col>
      <xdr:colOff>0</xdr:colOff>
      <xdr:row>0</xdr:row>
      <xdr:rowOff>552450</xdr:rowOff>
    </xdr:to>
    <xdr:pic>
      <xdr:nvPicPr>
        <xdr:cNvPr id="2" name="Picture 18" descr="SEAI%20logo%20RGB%20Jpe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76200"/>
          <a:ext cx="1685925" cy="476250"/>
        </a:xfrm>
        <a:prstGeom prst="rect">
          <a:avLst/>
        </a:prstGeom>
        <a:noFill/>
        <a:ln w="9525">
          <a:noFill/>
          <a:miter lim="800000"/>
          <a:headEnd/>
          <a:tailEnd/>
        </a:ln>
      </xdr:spPr>
    </xdr:pic>
    <xdr:clientData/>
  </xdr:twoCellAnchor>
  <xdr:twoCellAnchor>
    <xdr:from>
      <xdr:col>3</xdr:col>
      <xdr:colOff>38966</xdr:colOff>
      <xdr:row>23</xdr:row>
      <xdr:rowOff>31172</xdr:rowOff>
    </xdr:from>
    <xdr:to>
      <xdr:col>10</xdr:col>
      <xdr:colOff>590550</xdr:colOff>
      <xdr:row>27</xdr:row>
      <xdr:rowOff>914400</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38100</xdr:colOff>
      <xdr:row>23</xdr:row>
      <xdr:rowOff>26844</xdr:rowOff>
    </xdr:from>
    <xdr:to>
      <xdr:col>18</xdr:col>
      <xdr:colOff>411307</xdr:colOff>
      <xdr:row>27</xdr:row>
      <xdr:rowOff>902278</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35299</xdr:colOff>
      <xdr:row>28</xdr:row>
      <xdr:rowOff>39220</xdr:rowOff>
    </xdr:from>
    <xdr:to>
      <xdr:col>10</xdr:col>
      <xdr:colOff>590550</xdr:colOff>
      <xdr:row>32</xdr:row>
      <xdr:rowOff>124029</xdr:rowOff>
    </xdr:to>
    <xdr:graphicFrame macro="">
      <xdr:nvGraphicFramePr>
        <xdr:cNvPr id="5" name="Chart 4">
          <a:extLst>
            <a:ext uri="{FF2B5EF4-FFF2-40B4-BE49-F238E27FC236}">
              <a16:creationId xmlns:a16="http://schemas.microsoft.com/office/drawing/2014/main" id="{00000000-0008-0000-0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459237</xdr:colOff>
      <xdr:row>28</xdr:row>
      <xdr:rowOff>39270</xdr:rowOff>
    </xdr:from>
    <xdr:to>
      <xdr:col>26</xdr:col>
      <xdr:colOff>282592</xdr:colOff>
      <xdr:row>32</xdr:row>
      <xdr:rowOff>125810</xdr:rowOff>
    </xdr:to>
    <xdr:graphicFrame macro="">
      <xdr:nvGraphicFramePr>
        <xdr:cNvPr id="6" name="Chart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38100</xdr:colOff>
      <xdr:row>28</xdr:row>
      <xdr:rowOff>38100</xdr:rowOff>
    </xdr:from>
    <xdr:to>
      <xdr:col>18</xdr:col>
      <xdr:colOff>374276</xdr:colOff>
      <xdr:row>32</xdr:row>
      <xdr:rowOff>122909</xdr:rowOff>
    </xdr:to>
    <xdr:graphicFrame macro="">
      <xdr:nvGraphicFramePr>
        <xdr:cNvPr id="7" name="Chart 6">
          <a:extLst>
            <a:ext uri="{FF2B5EF4-FFF2-40B4-BE49-F238E27FC236}">
              <a16:creationId xmlns:a16="http://schemas.microsoft.com/office/drawing/2014/main" id="{00000000-0008-0000-0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0</xdr:colOff>
      <xdr:row>54</xdr:row>
      <xdr:rowOff>38100</xdr:rowOff>
    </xdr:from>
    <xdr:to>
      <xdr:col>18</xdr:col>
      <xdr:colOff>409575</xdr:colOff>
      <xdr:row>79</xdr:row>
      <xdr:rowOff>114300</xdr:rowOff>
    </xdr:to>
    <xdr:pic>
      <xdr:nvPicPr>
        <xdr:cNvPr id="10" name="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7" cstate="print"/>
        <a:stretch>
          <a:fillRect/>
        </a:stretch>
      </xdr:blipFill>
      <xdr:spPr>
        <a:xfrm>
          <a:off x="609600" y="27451050"/>
          <a:ext cx="9334500" cy="4000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95250</xdr:colOff>
      <xdr:row>0</xdr:row>
      <xdr:rowOff>76200</xdr:rowOff>
    </xdr:from>
    <xdr:to>
      <xdr:col>5</xdr:col>
      <xdr:colOff>0</xdr:colOff>
      <xdr:row>0</xdr:row>
      <xdr:rowOff>552450</xdr:rowOff>
    </xdr:to>
    <xdr:pic>
      <xdr:nvPicPr>
        <xdr:cNvPr id="2" name="Picture 18" descr="SEAI%20logo%20RGB%20Jpeg">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76200"/>
          <a:ext cx="1685925" cy="476250"/>
        </a:xfrm>
        <a:prstGeom prst="rect">
          <a:avLst/>
        </a:prstGeom>
        <a:noFill/>
        <a:ln w="9525">
          <a:noFill/>
          <a:miter lim="800000"/>
          <a:headEnd/>
          <a:tailEnd/>
        </a:ln>
      </xdr:spPr>
    </xdr:pic>
    <xdr:clientData/>
  </xdr:twoCellAnchor>
  <xdr:twoCellAnchor>
    <xdr:from>
      <xdr:col>3</xdr:col>
      <xdr:colOff>38966</xdr:colOff>
      <xdr:row>23</xdr:row>
      <xdr:rowOff>40697</xdr:rowOff>
    </xdr:from>
    <xdr:to>
      <xdr:col>10</xdr:col>
      <xdr:colOff>590550</xdr:colOff>
      <xdr:row>27</xdr:row>
      <xdr:rowOff>923925</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38100</xdr:colOff>
      <xdr:row>23</xdr:row>
      <xdr:rowOff>36369</xdr:rowOff>
    </xdr:from>
    <xdr:to>
      <xdr:col>18</xdr:col>
      <xdr:colOff>411307</xdr:colOff>
      <xdr:row>27</xdr:row>
      <xdr:rowOff>911803</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35299</xdr:colOff>
      <xdr:row>28</xdr:row>
      <xdr:rowOff>39220</xdr:rowOff>
    </xdr:from>
    <xdr:to>
      <xdr:col>10</xdr:col>
      <xdr:colOff>590550</xdr:colOff>
      <xdr:row>32</xdr:row>
      <xdr:rowOff>124029</xdr:rowOff>
    </xdr:to>
    <xdr:graphicFrame macro="">
      <xdr:nvGraphicFramePr>
        <xdr:cNvPr id="5" name="Chart 4">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459237</xdr:colOff>
      <xdr:row>28</xdr:row>
      <xdr:rowOff>39270</xdr:rowOff>
    </xdr:from>
    <xdr:to>
      <xdr:col>26</xdr:col>
      <xdr:colOff>282592</xdr:colOff>
      <xdr:row>32</xdr:row>
      <xdr:rowOff>125810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38100</xdr:colOff>
      <xdr:row>28</xdr:row>
      <xdr:rowOff>38100</xdr:rowOff>
    </xdr:from>
    <xdr:to>
      <xdr:col>18</xdr:col>
      <xdr:colOff>374276</xdr:colOff>
      <xdr:row>32</xdr:row>
      <xdr:rowOff>122909</xdr:rowOff>
    </xdr:to>
    <xdr:graphicFrame macro="">
      <xdr:nvGraphicFramePr>
        <xdr:cNvPr id="7" name="Chart 6">
          <a:extLst>
            <a:ext uri="{FF2B5EF4-FFF2-40B4-BE49-F238E27FC236}">
              <a16:creationId xmlns:a16="http://schemas.microsoft.com/office/drawing/2014/main" id="{00000000-0008-0000-0A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28575</xdr:colOff>
      <xdr:row>54</xdr:row>
      <xdr:rowOff>19050</xdr:rowOff>
    </xdr:from>
    <xdr:to>
      <xdr:col>18</xdr:col>
      <xdr:colOff>428625</xdr:colOff>
      <xdr:row>79</xdr:row>
      <xdr:rowOff>142875</xdr:rowOff>
    </xdr:to>
    <xdr:pic>
      <xdr:nvPicPr>
        <xdr:cNvPr id="10" name="Picture 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7" cstate="print"/>
        <a:stretch>
          <a:fillRect/>
        </a:stretch>
      </xdr:blipFill>
      <xdr:spPr>
        <a:xfrm>
          <a:off x="638175" y="27432000"/>
          <a:ext cx="9324975" cy="3990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95250</xdr:colOff>
      <xdr:row>0</xdr:row>
      <xdr:rowOff>76200</xdr:rowOff>
    </xdr:from>
    <xdr:to>
      <xdr:col>5</xdr:col>
      <xdr:colOff>0</xdr:colOff>
      <xdr:row>0</xdr:row>
      <xdr:rowOff>552450</xdr:rowOff>
    </xdr:to>
    <xdr:pic>
      <xdr:nvPicPr>
        <xdr:cNvPr id="2" name="Picture 18" descr="SEAI%20logo%20RGB%20Jpe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76200"/>
          <a:ext cx="1685925" cy="476250"/>
        </a:xfrm>
        <a:prstGeom prst="rect">
          <a:avLst/>
        </a:prstGeom>
        <a:noFill/>
        <a:ln w="9525">
          <a:noFill/>
          <a:miter lim="800000"/>
          <a:headEnd/>
          <a:tailEnd/>
        </a:ln>
      </xdr:spPr>
    </xdr:pic>
    <xdr:clientData/>
  </xdr:twoCellAnchor>
  <xdr:twoCellAnchor>
    <xdr:from>
      <xdr:col>3</xdr:col>
      <xdr:colOff>67541</xdr:colOff>
      <xdr:row>23</xdr:row>
      <xdr:rowOff>31172</xdr:rowOff>
    </xdr:from>
    <xdr:to>
      <xdr:col>11</xdr:col>
      <xdr:colOff>9525</xdr:colOff>
      <xdr:row>27</xdr:row>
      <xdr:rowOff>914400</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66675</xdr:colOff>
      <xdr:row>23</xdr:row>
      <xdr:rowOff>26844</xdr:rowOff>
    </xdr:from>
    <xdr:to>
      <xdr:col>18</xdr:col>
      <xdr:colOff>439882</xdr:colOff>
      <xdr:row>27</xdr:row>
      <xdr:rowOff>902278</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35299</xdr:colOff>
      <xdr:row>28</xdr:row>
      <xdr:rowOff>58270</xdr:rowOff>
    </xdr:from>
    <xdr:to>
      <xdr:col>10</xdr:col>
      <xdr:colOff>590550</xdr:colOff>
      <xdr:row>32</xdr:row>
      <xdr:rowOff>143079</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459237</xdr:colOff>
      <xdr:row>28</xdr:row>
      <xdr:rowOff>58320</xdr:rowOff>
    </xdr:from>
    <xdr:to>
      <xdr:col>26</xdr:col>
      <xdr:colOff>282592</xdr:colOff>
      <xdr:row>32</xdr:row>
      <xdr:rowOff>144860</xdr:rowOff>
    </xdr:to>
    <xdr:graphicFrame macro="">
      <xdr:nvGraphicFramePr>
        <xdr:cNvPr id="6" name="Chart 5">
          <a:extLst>
            <a:ext uri="{FF2B5EF4-FFF2-40B4-BE49-F238E27FC236}">
              <a16:creationId xmlns:a16="http://schemas.microsoft.com/office/drawing/2014/main" id="{00000000-0008-0000-0B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38100</xdr:colOff>
      <xdr:row>28</xdr:row>
      <xdr:rowOff>57150</xdr:rowOff>
    </xdr:from>
    <xdr:to>
      <xdr:col>18</xdr:col>
      <xdr:colOff>374276</xdr:colOff>
      <xdr:row>32</xdr:row>
      <xdr:rowOff>141959</xdr:rowOff>
    </xdr:to>
    <xdr:graphicFrame macro="">
      <xdr:nvGraphicFramePr>
        <xdr:cNvPr id="7" name="Chart 6">
          <a:extLst>
            <a:ext uri="{FF2B5EF4-FFF2-40B4-BE49-F238E27FC236}">
              <a16:creationId xmlns:a16="http://schemas.microsoft.com/office/drawing/2014/main" id="{00000000-0008-0000-0B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19050</xdr:colOff>
      <xdr:row>54</xdr:row>
      <xdr:rowOff>9525</xdr:rowOff>
    </xdr:from>
    <xdr:to>
      <xdr:col>18</xdr:col>
      <xdr:colOff>419100</xdr:colOff>
      <xdr:row>79</xdr:row>
      <xdr:rowOff>114300</xdr:rowOff>
    </xdr:to>
    <xdr:pic>
      <xdr:nvPicPr>
        <xdr:cNvPr id="9" name="Picture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7" cstate="print"/>
        <a:stretch>
          <a:fillRect/>
        </a:stretch>
      </xdr:blipFill>
      <xdr:spPr>
        <a:xfrm>
          <a:off x="628650" y="27422475"/>
          <a:ext cx="9324975" cy="3990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28575</xdr:colOff>
      <xdr:row>21</xdr:row>
      <xdr:rowOff>28575</xdr:rowOff>
    </xdr:from>
    <xdr:to>
      <xdr:col>11</xdr:col>
      <xdr:colOff>571499</xdr:colOff>
      <xdr:row>45</xdr:row>
      <xdr:rowOff>92449</xdr:rowOff>
    </xdr:to>
    <xdr:graphicFrame macro="">
      <xdr:nvGraphicFramePr>
        <xdr:cNvPr id="22" name="Chart 21">
          <a:extLst>
            <a:ext uri="{FF2B5EF4-FFF2-40B4-BE49-F238E27FC236}">
              <a16:creationId xmlns:a16="http://schemas.microsoft.com/office/drawing/2014/main" id="{00000000-0008-0000-0C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28731</xdr:colOff>
      <xdr:row>21</xdr:row>
      <xdr:rowOff>44823</xdr:rowOff>
    </xdr:from>
    <xdr:to>
      <xdr:col>22</xdr:col>
      <xdr:colOff>155</xdr:colOff>
      <xdr:row>45</xdr:row>
      <xdr:rowOff>89647</xdr:rowOff>
    </xdr:to>
    <xdr:graphicFrame macro="">
      <xdr:nvGraphicFramePr>
        <xdr:cNvPr id="24" name="Chart 23">
          <a:extLst>
            <a:ext uri="{FF2B5EF4-FFF2-40B4-BE49-F238E27FC236}">
              <a16:creationId xmlns:a16="http://schemas.microsoft.com/office/drawing/2014/main" id="{00000000-0008-0000-0C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38714</xdr:colOff>
      <xdr:row>21</xdr:row>
      <xdr:rowOff>44824</xdr:rowOff>
    </xdr:from>
    <xdr:to>
      <xdr:col>32</xdr:col>
      <xdr:colOff>10138</xdr:colOff>
      <xdr:row>45</xdr:row>
      <xdr:rowOff>108698</xdr:rowOff>
    </xdr:to>
    <xdr:graphicFrame macro="">
      <xdr:nvGraphicFramePr>
        <xdr:cNvPr id="25" name="Chart 24">
          <a:extLst>
            <a:ext uri="{FF2B5EF4-FFF2-40B4-BE49-F238E27FC236}">
              <a16:creationId xmlns:a16="http://schemas.microsoft.com/office/drawing/2014/main" id="{00000000-0008-0000-0C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32</xdr:col>
      <xdr:colOff>37694</xdr:colOff>
      <xdr:row>21</xdr:row>
      <xdr:rowOff>50935</xdr:rowOff>
    </xdr:from>
    <xdr:to>
      <xdr:col>42</xdr:col>
      <xdr:colOff>9118</xdr:colOff>
      <xdr:row>45</xdr:row>
      <xdr:rowOff>114810</xdr:rowOff>
    </xdr:to>
    <xdr:graphicFrame macro="">
      <xdr:nvGraphicFramePr>
        <xdr:cNvPr id="26" name="Chart 25">
          <a:extLst>
            <a:ext uri="{FF2B5EF4-FFF2-40B4-BE49-F238E27FC236}">
              <a16:creationId xmlns:a16="http://schemas.microsoft.com/office/drawing/2014/main" id="{00000000-0008-0000-0C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42</xdr:col>
      <xdr:colOff>39733</xdr:colOff>
      <xdr:row>21</xdr:row>
      <xdr:rowOff>58066</xdr:rowOff>
    </xdr:from>
    <xdr:to>
      <xdr:col>52</xdr:col>
      <xdr:colOff>11157</xdr:colOff>
      <xdr:row>45</xdr:row>
      <xdr:rowOff>121940</xdr:rowOff>
    </xdr:to>
    <xdr:graphicFrame macro="">
      <xdr:nvGraphicFramePr>
        <xdr:cNvPr id="27" name="Chart 26">
          <a:extLst>
            <a:ext uri="{FF2B5EF4-FFF2-40B4-BE49-F238E27FC236}">
              <a16:creationId xmlns:a16="http://schemas.microsoft.com/office/drawing/2014/main" id="{00000000-0008-0000-0C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52</xdr:col>
      <xdr:colOff>39732</xdr:colOff>
      <xdr:row>21</xdr:row>
      <xdr:rowOff>60104</xdr:rowOff>
    </xdr:from>
    <xdr:to>
      <xdr:col>62</xdr:col>
      <xdr:colOff>11156</xdr:colOff>
      <xdr:row>45</xdr:row>
      <xdr:rowOff>127035</xdr:rowOff>
    </xdr:to>
    <xdr:graphicFrame macro="">
      <xdr:nvGraphicFramePr>
        <xdr:cNvPr id="28" name="Chart 27">
          <a:extLst>
            <a:ext uri="{FF2B5EF4-FFF2-40B4-BE49-F238E27FC236}">
              <a16:creationId xmlns:a16="http://schemas.microsoft.com/office/drawing/2014/main" id="{00000000-0008-0000-0C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62</xdr:col>
      <xdr:colOff>45463</xdr:colOff>
      <xdr:row>21</xdr:row>
      <xdr:rowOff>52880</xdr:rowOff>
    </xdr:from>
    <xdr:to>
      <xdr:col>67</xdr:col>
      <xdr:colOff>81831</xdr:colOff>
      <xdr:row>45</xdr:row>
      <xdr:rowOff>127578</xdr:rowOff>
    </xdr:to>
    <xdr:graphicFrame macro="">
      <xdr:nvGraphicFramePr>
        <xdr:cNvPr id="29" name="Chart 28">
          <a:extLst>
            <a:ext uri="{FF2B5EF4-FFF2-40B4-BE49-F238E27FC236}">
              <a16:creationId xmlns:a16="http://schemas.microsoft.com/office/drawing/2014/main" id="{00000000-0008-0000-0C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67</xdr:col>
      <xdr:colOff>148442</xdr:colOff>
      <xdr:row>21</xdr:row>
      <xdr:rowOff>50408</xdr:rowOff>
    </xdr:from>
    <xdr:to>
      <xdr:col>76</xdr:col>
      <xdr:colOff>55542</xdr:colOff>
      <xdr:row>45</xdr:row>
      <xdr:rowOff>114900</xdr:rowOff>
    </xdr:to>
    <xdr:graphicFrame macro="">
      <xdr:nvGraphicFramePr>
        <xdr:cNvPr id="30" name="Chart 29">
          <a:extLst>
            <a:ext uri="{FF2B5EF4-FFF2-40B4-BE49-F238E27FC236}">
              <a16:creationId xmlns:a16="http://schemas.microsoft.com/office/drawing/2014/main" id="{00000000-0008-0000-0C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76</xdr:col>
      <xdr:colOff>98964</xdr:colOff>
      <xdr:row>21</xdr:row>
      <xdr:rowOff>35872</xdr:rowOff>
    </xdr:from>
    <xdr:to>
      <xdr:col>85</xdr:col>
      <xdr:colOff>220066</xdr:colOff>
      <xdr:row>45</xdr:row>
      <xdr:rowOff>107168</xdr:rowOff>
    </xdr:to>
    <xdr:graphicFrame macro="">
      <xdr:nvGraphicFramePr>
        <xdr:cNvPr id="31" name="Chart 30">
          <a:extLst>
            <a:ext uri="{FF2B5EF4-FFF2-40B4-BE49-F238E27FC236}">
              <a16:creationId xmlns:a16="http://schemas.microsoft.com/office/drawing/2014/main" id="{00000000-0008-0000-0C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85</xdr:col>
      <xdr:colOff>259774</xdr:colOff>
      <xdr:row>21</xdr:row>
      <xdr:rowOff>43294</xdr:rowOff>
    </xdr:from>
    <xdr:to>
      <xdr:col>94</xdr:col>
      <xdr:colOff>299234</xdr:colOff>
      <xdr:row>45</xdr:row>
      <xdr:rowOff>114589</xdr:rowOff>
    </xdr:to>
    <xdr:graphicFrame macro="">
      <xdr:nvGraphicFramePr>
        <xdr:cNvPr id="32" name="Chart 31">
          <a:extLst>
            <a:ext uri="{FF2B5EF4-FFF2-40B4-BE49-F238E27FC236}">
              <a16:creationId xmlns:a16="http://schemas.microsoft.com/office/drawing/2014/main" id="{00000000-0008-0000-0C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94</xdr:col>
      <xdr:colOff>338633</xdr:colOff>
      <xdr:row>21</xdr:row>
      <xdr:rowOff>37728</xdr:rowOff>
    </xdr:from>
    <xdr:to>
      <xdr:col>103</xdr:col>
      <xdr:colOff>473343</xdr:colOff>
      <xdr:row>45</xdr:row>
      <xdr:rowOff>115208</xdr:rowOff>
    </xdr:to>
    <xdr:graphicFrame macro="">
      <xdr:nvGraphicFramePr>
        <xdr:cNvPr id="33" name="Chart 32">
          <a:extLst>
            <a:ext uri="{FF2B5EF4-FFF2-40B4-BE49-F238E27FC236}">
              <a16:creationId xmlns:a16="http://schemas.microsoft.com/office/drawing/2014/main" id="{00000000-0008-0000-0C00-00002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103</xdr:col>
      <xdr:colOff>505759</xdr:colOff>
      <xdr:row>21</xdr:row>
      <xdr:rowOff>41412</xdr:rowOff>
    </xdr:from>
    <xdr:to>
      <xdr:col>112</xdr:col>
      <xdr:colOff>563713</xdr:colOff>
      <xdr:row>45</xdr:row>
      <xdr:rowOff>115957</xdr:rowOff>
    </xdr:to>
    <xdr:graphicFrame macro="">
      <xdr:nvGraphicFramePr>
        <xdr:cNvPr id="34" name="Chart 33">
          <a:extLst>
            <a:ext uri="{FF2B5EF4-FFF2-40B4-BE49-F238E27FC236}">
              <a16:creationId xmlns:a16="http://schemas.microsoft.com/office/drawing/2014/main" id="{00000000-0008-0000-0C00-00002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111</xdr:col>
      <xdr:colOff>99392</xdr:colOff>
      <xdr:row>21</xdr:row>
      <xdr:rowOff>57977</xdr:rowOff>
    </xdr:from>
    <xdr:to>
      <xdr:col>112</xdr:col>
      <xdr:colOff>546654</xdr:colOff>
      <xdr:row>23</xdr:row>
      <xdr:rowOff>124239</xdr:rowOff>
    </xdr:to>
    <xdr:sp macro="" textlink="">
      <xdr:nvSpPr>
        <xdr:cNvPr id="35" name="TextBox 34">
          <a:extLst>
            <a:ext uri="{FF2B5EF4-FFF2-40B4-BE49-F238E27FC236}">
              <a16:creationId xmlns:a16="http://schemas.microsoft.com/office/drawing/2014/main" id="{00000000-0008-0000-0C00-000023000000}"/>
            </a:ext>
          </a:extLst>
        </xdr:cNvPr>
        <xdr:cNvSpPr txBox="1"/>
      </xdr:nvSpPr>
      <xdr:spPr>
        <a:xfrm>
          <a:off x="68141022" y="14246086"/>
          <a:ext cx="1060175" cy="364436"/>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IE" sz="800" b="1" i="1">
              <a:solidFill>
                <a:schemeClr val="bg1"/>
              </a:solidFill>
            </a:rPr>
            <a:t>Bars</a:t>
          </a:r>
          <a:r>
            <a:rPr lang="en-IE" sz="800" b="1" i="1" baseline="0">
              <a:solidFill>
                <a:schemeClr val="bg1"/>
              </a:solidFill>
            </a:rPr>
            <a:t> = Actual EnPIs</a:t>
          </a:r>
        </a:p>
        <a:p>
          <a:pPr algn="r"/>
          <a:r>
            <a:rPr lang="en-IE" sz="800" b="1" i="1" baseline="0">
              <a:solidFill>
                <a:schemeClr val="bg1"/>
              </a:solidFill>
            </a:rPr>
            <a:t>Lines = Target EnPIs</a:t>
          </a:r>
          <a:endParaRPr lang="en-IE" sz="800" b="1" i="1">
            <a:solidFill>
              <a:schemeClr val="bg1"/>
            </a:solidFill>
          </a:endParaRPr>
        </a:p>
      </xdr:txBody>
    </xdr:sp>
    <xdr:clientData/>
  </xdr:twoCellAnchor>
  <xdr:twoCellAnchor>
    <xdr:from>
      <xdr:col>2</xdr:col>
      <xdr:colOff>28575</xdr:colOff>
      <xdr:row>46</xdr:row>
      <xdr:rowOff>28575</xdr:rowOff>
    </xdr:from>
    <xdr:to>
      <xdr:col>11</xdr:col>
      <xdr:colOff>571499</xdr:colOff>
      <xdr:row>70</xdr:row>
      <xdr:rowOff>101974</xdr:rowOff>
    </xdr:to>
    <xdr:graphicFrame macro="">
      <xdr:nvGraphicFramePr>
        <xdr:cNvPr id="36" name="Chart 35">
          <a:extLst>
            <a:ext uri="{FF2B5EF4-FFF2-40B4-BE49-F238E27FC236}">
              <a16:creationId xmlns:a16="http://schemas.microsoft.com/office/drawing/2014/main" id="{00000000-0008-0000-0C00-00002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103</xdr:col>
      <xdr:colOff>534334</xdr:colOff>
      <xdr:row>46</xdr:row>
      <xdr:rowOff>31887</xdr:rowOff>
    </xdr:from>
    <xdr:to>
      <xdr:col>112</xdr:col>
      <xdr:colOff>592288</xdr:colOff>
      <xdr:row>70</xdr:row>
      <xdr:rowOff>115957</xdr:rowOff>
    </xdr:to>
    <xdr:graphicFrame macro="">
      <xdr:nvGraphicFramePr>
        <xdr:cNvPr id="47" name="Chart 46">
          <a:extLst>
            <a:ext uri="{FF2B5EF4-FFF2-40B4-BE49-F238E27FC236}">
              <a16:creationId xmlns:a16="http://schemas.microsoft.com/office/drawing/2014/main" id="{00000000-0008-0000-0C00-00002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20730</xdr:colOff>
      <xdr:row>46</xdr:row>
      <xdr:rowOff>31937</xdr:rowOff>
    </xdr:from>
    <xdr:to>
      <xdr:col>21</xdr:col>
      <xdr:colOff>563654</xdr:colOff>
      <xdr:row>70</xdr:row>
      <xdr:rowOff>105336</xdr:rowOff>
    </xdr:to>
    <xdr:graphicFrame macro="">
      <xdr:nvGraphicFramePr>
        <xdr:cNvPr id="48" name="Chart 47">
          <a:extLst>
            <a:ext uri="{FF2B5EF4-FFF2-40B4-BE49-F238E27FC236}">
              <a16:creationId xmlns:a16="http://schemas.microsoft.com/office/drawing/2014/main" id="{00000000-0008-0000-0C00-00003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22</xdr:col>
      <xdr:colOff>28575</xdr:colOff>
      <xdr:row>46</xdr:row>
      <xdr:rowOff>28575</xdr:rowOff>
    </xdr:from>
    <xdr:to>
      <xdr:col>31</xdr:col>
      <xdr:colOff>571499</xdr:colOff>
      <xdr:row>70</xdr:row>
      <xdr:rowOff>101974</xdr:rowOff>
    </xdr:to>
    <xdr:graphicFrame macro="">
      <xdr:nvGraphicFramePr>
        <xdr:cNvPr id="49" name="Chart 48">
          <a:extLst>
            <a:ext uri="{FF2B5EF4-FFF2-40B4-BE49-F238E27FC236}">
              <a16:creationId xmlns:a16="http://schemas.microsoft.com/office/drawing/2014/main" id="{00000000-0008-0000-0C00-00003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32</xdr:col>
      <xdr:colOff>38100</xdr:colOff>
      <xdr:row>46</xdr:row>
      <xdr:rowOff>28575</xdr:rowOff>
    </xdr:from>
    <xdr:to>
      <xdr:col>42</xdr:col>
      <xdr:colOff>9524</xdr:colOff>
      <xdr:row>70</xdr:row>
      <xdr:rowOff>101974</xdr:rowOff>
    </xdr:to>
    <xdr:graphicFrame macro="">
      <xdr:nvGraphicFramePr>
        <xdr:cNvPr id="50" name="Chart 49">
          <a:extLst>
            <a:ext uri="{FF2B5EF4-FFF2-40B4-BE49-F238E27FC236}">
              <a16:creationId xmlns:a16="http://schemas.microsoft.com/office/drawing/2014/main" id="{00000000-0008-0000-0C00-00003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42</xdr:col>
      <xdr:colOff>38100</xdr:colOff>
      <xdr:row>46</xdr:row>
      <xdr:rowOff>28575</xdr:rowOff>
    </xdr:from>
    <xdr:to>
      <xdr:col>52</xdr:col>
      <xdr:colOff>9524</xdr:colOff>
      <xdr:row>70</xdr:row>
      <xdr:rowOff>101974</xdr:rowOff>
    </xdr:to>
    <xdr:graphicFrame macro="">
      <xdr:nvGraphicFramePr>
        <xdr:cNvPr id="51" name="Chart 50">
          <a:extLst>
            <a:ext uri="{FF2B5EF4-FFF2-40B4-BE49-F238E27FC236}">
              <a16:creationId xmlns:a16="http://schemas.microsoft.com/office/drawing/2014/main" id="{00000000-0008-0000-0C00-00003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52</xdr:col>
      <xdr:colOff>38100</xdr:colOff>
      <xdr:row>46</xdr:row>
      <xdr:rowOff>28575</xdr:rowOff>
    </xdr:from>
    <xdr:to>
      <xdr:col>62</xdr:col>
      <xdr:colOff>9524</xdr:colOff>
      <xdr:row>70</xdr:row>
      <xdr:rowOff>101974</xdr:rowOff>
    </xdr:to>
    <xdr:graphicFrame macro="">
      <xdr:nvGraphicFramePr>
        <xdr:cNvPr id="52" name="Chart 51">
          <a:extLst>
            <a:ext uri="{FF2B5EF4-FFF2-40B4-BE49-F238E27FC236}">
              <a16:creationId xmlns:a16="http://schemas.microsoft.com/office/drawing/2014/main" id="{00000000-0008-0000-0C00-00003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62</xdr:col>
      <xdr:colOff>47625</xdr:colOff>
      <xdr:row>46</xdr:row>
      <xdr:rowOff>19050</xdr:rowOff>
    </xdr:from>
    <xdr:to>
      <xdr:col>67</xdr:col>
      <xdr:colOff>97490</xdr:colOff>
      <xdr:row>70</xdr:row>
      <xdr:rowOff>92449</xdr:rowOff>
    </xdr:to>
    <xdr:graphicFrame macro="">
      <xdr:nvGraphicFramePr>
        <xdr:cNvPr id="53" name="Chart 52">
          <a:extLst>
            <a:ext uri="{FF2B5EF4-FFF2-40B4-BE49-F238E27FC236}">
              <a16:creationId xmlns:a16="http://schemas.microsoft.com/office/drawing/2014/main" id="{00000000-0008-0000-0C00-00003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67</xdr:col>
      <xdr:colOff>152400</xdr:colOff>
      <xdr:row>46</xdr:row>
      <xdr:rowOff>19050</xdr:rowOff>
    </xdr:from>
    <xdr:to>
      <xdr:col>76</xdr:col>
      <xdr:colOff>64993</xdr:colOff>
      <xdr:row>70</xdr:row>
      <xdr:rowOff>92449</xdr:rowOff>
    </xdr:to>
    <xdr:graphicFrame macro="">
      <xdr:nvGraphicFramePr>
        <xdr:cNvPr id="54" name="Chart 53">
          <a:extLst>
            <a:ext uri="{FF2B5EF4-FFF2-40B4-BE49-F238E27FC236}">
              <a16:creationId xmlns:a16="http://schemas.microsoft.com/office/drawing/2014/main" id="{00000000-0008-0000-0C00-00003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76</xdr:col>
      <xdr:colOff>85725</xdr:colOff>
      <xdr:row>46</xdr:row>
      <xdr:rowOff>19050</xdr:rowOff>
    </xdr:from>
    <xdr:to>
      <xdr:col>85</xdr:col>
      <xdr:colOff>219075</xdr:colOff>
      <xdr:row>70</xdr:row>
      <xdr:rowOff>92449</xdr:rowOff>
    </xdr:to>
    <xdr:graphicFrame macro="">
      <xdr:nvGraphicFramePr>
        <xdr:cNvPr id="55" name="Chart 54">
          <a:extLst>
            <a:ext uri="{FF2B5EF4-FFF2-40B4-BE49-F238E27FC236}">
              <a16:creationId xmlns:a16="http://schemas.microsoft.com/office/drawing/2014/main" id="{00000000-0008-0000-0C00-00003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85</xdr:col>
      <xdr:colOff>257175</xdr:colOff>
      <xdr:row>46</xdr:row>
      <xdr:rowOff>28575</xdr:rowOff>
    </xdr:from>
    <xdr:to>
      <xdr:col>94</xdr:col>
      <xdr:colOff>295275</xdr:colOff>
      <xdr:row>70</xdr:row>
      <xdr:rowOff>101974</xdr:rowOff>
    </xdr:to>
    <xdr:graphicFrame macro="">
      <xdr:nvGraphicFramePr>
        <xdr:cNvPr id="56" name="Chart 55">
          <a:extLst>
            <a:ext uri="{FF2B5EF4-FFF2-40B4-BE49-F238E27FC236}">
              <a16:creationId xmlns:a16="http://schemas.microsoft.com/office/drawing/2014/main" id="{00000000-0008-0000-0C00-00003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94</xdr:col>
      <xdr:colOff>333375</xdr:colOff>
      <xdr:row>46</xdr:row>
      <xdr:rowOff>28575</xdr:rowOff>
    </xdr:from>
    <xdr:to>
      <xdr:col>103</xdr:col>
      <xdr:colOff>495300</xdr:colOff>
      <xdr:row>70</xdr:row>
      <xdr:rowOff>101974</xdr:rowOff>
    </xdr:to>
    <xdr:graphicFrame macro="">
      <xdr:nvGraphicFramePr>
        <xdr:cNvPr id="57" name="Chart 56">
          <a:extLst>
            <a:ext uri="{FF2B5EF4-FFF2-40B4-BE49-F238E27FC236}">
              <a16:creationId xmlns:a16="http://schemas.microsoft.com/office/drawing/2014/main" id="{00000000-0008-0000-0C00-00003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133350</xdr:colOff>
      <xdr:row>71</xdr:row>
      <xdr:rowOff>29817</xdr:rowOff>
    </xdr:from>
    <xdr:to>
      <xdr:col>16</xdr:col>
      <xdr:colOff>104774</xdr:colOff>
      <xdr:row>95</xdr:row>
      <xdr:rowOff>103216</xdr:rowOff>
    </xdr:to>
    <xdr:graphicFrame macro="">
      <xdr:nvGraphicFramePr>
        <xdr:cNvPr id="58" name="Chart 57">
          <a:extLst>
            <a:ext uri="{FF2B5EF4-FFF2-40B4-BE49-F238E27FC236}">
              <a16:creationId xmlns:a16="http://schemas.microsoft.com/office/drawing/2014/main" id="{00000000-0008-0000-0C00-00003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16</xdr:col>
      <xdr:colOff>142875</xdr:colOff>
      <xdr:row>71</xdr:row>
      <xdr:rowOff>39342</xdr:rowOff>
    </xdr:from>
    <xdr:to>
      <xdr:col>26</xdr:col>
      <xdr:colOff>114299</xdr:colOff>
      <xdr:row>95</xdr:row>
      <xdr:rowOff>112741</xdr:rowOff>
    </xdr:to>
    <xdr:graphicFrame macro="">
      <xdr:nvGraphicFramePr>
        <xdr:cNvPr id="59" name="Chart 58">
          <a:extLst>
            <a:ext uri="{FF2B5EF4-FFF2-40B4-BE49-F238E27FC236}">
              <a16:creationId xmlns:a16="http://schemas.microsoft.com/office/drawing/2014/main" id="{00000000-0008-0000-0C00-00003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26</xdr:col>
      <xdr:colOff>165652</xdr:colOff>
      <xdr:row>71</xdr:row>
      <xdr:rowOff>49695</xdr:rowOff>
    </xdr:from>
    <xdr:to>
      <xdr:col>36</xdr:col>
      <xdr:colOff>137076</xdr:colOff>
      <xdr:row>95</xdr:row>
      <xdr:rowOff>123094</xdr:rowOff>
    </xdr:to>
    <xdr:graphicFrame macro="">
      <xdr:nvGraphicFramePr>
        <xdr:cNvPr id="60" name="Chart 59">
          <a:extLst>
            <a:ext uri="{FF2B5EF4-FFF2-40B4-BE49-F238E27FC236}">
              <a16:creationId xmlns:a16="http://schemas.microsoft.com/office/drawing/2014/main" id="{00000000-0008-0000-0C00-00003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36</xdr:col>
      <xdr:colOff>168089</xdr:colOff>
      <xdr:row>71</xdr:row>
      <xdr:rowOff>47746</xdr:rowOff>
    </xdr:from>
    <xdr:to>
      <xdr:col>46</xdr:col>
      <xdr:colOff>139513</xdr:colOff>
      <xdr:row>95</xdr:row>
      <xdr:rowOff>121145</xdr:rowOff>
    </xdr:to>
    <xdr:graphicFrame macro="">
      <xdr:nvGraphicFramePr>
        <xdr:cNvPr id="61" name="Chart 60">
          <a:extLst>
            <a:ext uri="{FF2B5EF4-FFF2-40B4-BE49-F238E27FC236}">
              <a16:creationId xmlns:a16="http://schemas.microsoft.com/office/drawing/2014/main" id="{00000000-0008-0000-0C00-00003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104775</xdr:colOff>
      <xdr:row>0</xdr:row>
      <xdr:rowOff>47625</xdr:rowOff>
    </xdr:from>
    <xdr:to>
      <xdr:col>3</xdr:col>
      <xdr:colOff>495300</xdr:colOff>
      <xdr:row>0</xdr:row>
      <xdr:rowOff>523875</xdr:rowOff>
    </xdr:to>
    <xdr:pic>
      <xdr:nvPicPr>
        <xdr:cNvPr id="37" name="Picture 18" descr="SEAI%20logo%20RGB%20Jpeg">
          <a:extLst>
            <a:ext uri="{FF2B5EF4-FFF2-40B4-BE49-F238E27FC236}">
              <a16:creationId xmlns:a16="http://schemas.microsoft.com/office/drawing/2014/main" id="{00000000-0008-0000-0C00-000025000000}"/>
            </a:ext>
          </a:extLst>
        </xdr:cNvPr>
        <xdr:cNvPicPr>
          <a:picLocks noChangeAspect="1" noChangeArrowheads="1"/>
        </xdr:cNvPicPr>
      </xdr:nvPicPr>
      <xdr:blipFill>
        <a:blip xmlns:r="http://schemas.openxmlformats.org/officeDocument/2006/relationships" r:embed="rId29" cstate="print"/>
        <a:srcRect/>
        <a:stretch>
          <a:fillRect/>
        </a:stretch>
      </xdr:blipFill>
      <xdr:spPr bwMode="auto">
        <a:xfrm>
          <a:off x="104775" y="47625"/>
          <a:ext cx="1685925" cy="476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66675</xdr:rowOff>
    </xdr:from>
    <xdr:to>
      <xdr:col>3</xdr:col>
      <xdr:colOff>495300</xdr:colOff>
      <xdr:row>0</xdr:row>
      <xdr:rowOff>542925</xdr:rowOff>
    </xdr:to>
    <xdr:pic>
      <xdr:nvPicPr>
        <xdr:cNvPr id="8" name="Picture 18" descr="SEAI%20logo%20RGB%20Jpeg">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685925" cy="476250"/>
        </a:xfrm>
        <a:prstGeom prst="rect">
          <a:avLst/>
        </a:prstGeom>
        <a:noFill/>
        <a:ln w="9525">
          <a:noFill/>
          <a:miter lim="800000"/>
          <a:headEnd/>
          <a:tailEnd/>
        </a:ln>
      </xdr:spPr>
    </xdr:pic>
    <xdr:clientData/>
  </xdr:twoCellAnchor>
  <xdr:twoCellAnchor>
    <xdr:from>
      <xdr:col>12</xdr:col>
      <xdr:colOff>43702</xdr:colOff>
      <xdr:row>20</xdr:row>
      <xdr:rowOff>28015</xdr:rowOff>
    </xdr:from>
    <xdr:to>
      <xdr:col>21</xdr:col>
      <xdr:colOff>548526</xdr:colOff>
      <xdr:row>44</xdr:row>
      <xdr:rowOff>82364</xdr:rowOff>
    </xdr:to>
    <xdr:graphicFrame macro="">
      <xdr:nvGraphicFramePr>
        <xdr:cNvPr id="12" name="Chart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76200</xdr:colOff>
      <xdr:row>20</xdr:row>
      <xdr:rowOff>38100</xdr:rowOff>
    </xdr:from>
    <xdr:to>
      <xdr:col>32</xdr:col>
      <xdr:colOff>9524</xdr:colOff>
      <xdr:row>44</xdr:row>
      <xdr:rowOff>73399</xdr:rowOff>
    </xdr:to>
    <xdr:graphicFrame macro="">
      <xdr:nvGraphicFramePr>
        <xdr:cNvPr id="14" name="Chart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57150</xdr:colOff>
      <xdr:row>20</xdr:row>
      <xdr:rowOff>28575</xdr:rowOff>
    </xdr:from>
    <xdr:to>
      <xdr:col>11</xdr:col>
      <xdr:colOff>523874</xdr:colOff>
      <xdr:row>44</xdr:row>
      <xdr:rowOff>82924</xdr:rowOff>
    </xdr:to>
    <xdr:graphicFrame macro="">
      <xdr:nvGraphicFramePr>
        <xdr:cNvPr id="15" name="Chart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22412</xdr:colOff>
      <xdr:row>45</xdr:row>
      <xdr:rowOff>31938</xdr:rowOff>
    </xdr:from>
    <xdr:to>
      <xdr:col>21</xdr:col>
      <xdr:colOff>498661</xdr:colOff>
      <xdr:row>69</xdr:row>
      <xdr:rowOff>72677</xdr:rowOff>
    </xdr:to>
    <xdr:graphicFrame macro="">
      <xdr:nvGraphicFramePr>
        <xdr:cNvPr id="29" name="Chart 28">
          <a:extLst>
            <a:ext uri="{FF2B5EF4-FFF2-40B4-BE49-F238E27FC236}">
              <a16:creationId xmlns:a16="http://schemas.microsoft.com/office/drawing/2014/main" id="{00000000-0008-0000-01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43143</xdr:colOff>
      <xdr:row>45</xdr:row>
      <xdr:rowOff>33618</xdr:rowOff>
    </xdr:from>
    <xdr:to>
      <xdr:col>32</xdr:col>
      <xdr:colOff>52667</xdr:colOff>
      <xdr:row>69</xdr:row>
      <xdr:rowOff>74358</xdr:rowOff>
    </xdr:to>
    <xdr:graphicFrame macro="">
      <xdr:nvGraphicFramePr>
        <xdr:cNvPr id="30" name="Chart 29">
          <a:extLst>
            <a:ext uri="{FF2B5EF4-FFF2-40B4-BE49-F238E27FC236}">
              <a16:creationId xmlns:a16="http://schemas.microsoft.com/office/drawing/2014/main" id="{00000000-0008-0000-01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44824</xdr:colOff>
      <xdr:row>45</xdr:row>
      <xdr:rowOff>33617</xdr:rowOff>
    </xdr:from>
    <xdr:to>
      <xdr:col>11</xdr:col>
      <xdr:colOff>514270</xdr:colOff>
      <xdr:row>69</xdr:row>
      <xdr:rowOff>64153</xdr:rowOff>
    </xdr:to>
    <xdr:graphicFrame macro="">
      <xdr:nvGraphicFramePr>
        <xdr:cNvPr id="31" name="Chart 30">
          <a:extLst>
            <a:ext uri="{FF2B5EF4-FFF2-40B4-BE49-F238E27FC236}">
              <a16:creationId xmlns:a16="http://schemas.microsoft.com/office/drawing/2014/main" id="{00000000-0008-0000-01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66675</xdr:rowOff>
    </xdr:from>
    <xdr:to>
      <xdr:col>0</xdr:col>
      <xdr:colOff>1962150</xdr:colOff>
      <xdr:row>0</xdr:row>
      <xdr:rowOff>542925</xdr:rowOff>
    </xdr:to>
    <xdr:pic>
      <xdr:nvPicPr>
        <xdr:cNvPr id="5" name="Picture 18" descr="SEAI%20logo%20RGB%20Jpe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847850" cy="4762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95250</xdr:colOff>
      <xdr:row>0</xdr:row>
      <xdr:rowOff>76200</xdr:rowOff>
    </xdr:from>
    <xdr:to>
      <xdr:col>5</xdr:col>
      <xdr:colOff>228600</xdr:colOff>
      <xdr:row>0</xdr:row>
      <xdr:rowOff>552450</xdr:rowOff>
    </xdr:to>
    <xdr:pic>
      <xdr:nvPicPr>
        <xdr:cNvPr id="2" name="Picture 18" descr="SEAI%20logo%20RGB%20Jpe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76200"/>
          <a:ext cx="1847850" cy="476250"/>
        </a:xfrm>
        <a:prstGeom prst="rect">
          <a:avLst/>
        </a:prstGeom>
        <a:noFill/>
        <a:ln w="9525">
          <a:noFill/>
          <a:miter lim="800000"/>
          <a:headEnd/>
          <a:tailEnd/>
        </a:ln>
      </xdr:spPr>
    </xdr:pic>
    <xdr:clientData/>
  </xdr:twoCellAnchor>
  <xdr:twoCellAnchor>
    <xdr:from>
      <xdr:col>3</xdr:col>
      <xdr:colOff>29441</xdr:colOff>
      <xdr:row>23</xdr:row>
      <xdr:rowOff>21647</xdr:rowOff>
    </xdr:from>
    <xdr:to>
      <xdr:col>10</xdr:col>
      <xdr:colOff>552450</xdr:colOff>
      <xdr:row>27</xdr:row>
      <xdr:rowOff>904875</xdr:rowOff>
    </xdr:to>
    <xdr:graphicFrame macro="">
      <xdr:nvGraphicFramePr>
        <xdr:cNvPr id="9" name="Chart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19050</xdr:colOff>
      <xdr:row>23</xdr:row>
      <xdr:rowOff>19050</xdr:rowOff>
    </xdr:from>
    <xdr:to>
      <xdr:col>20</xdr:col>
      <xdr:colOff>513484</xdr:colOff>
      <xdr:row>27</xdr:row>
      <xdr:rowOff>902278</xdr:rowOff>
    </xdr:to>
    <xdr:graphicFrame macro="">
      <xdr:nvGraphicFramePr>
        <xdr:cNvPr id="11" name="Chart 1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561975</xdr:colOff>
      <xdr:row>23</xdr:row>
      <xdr:rowOff>19050</xdr:rowOff>
    </xdr:from>
    <xdr:to>
      <xdr:col>30</xdr:col>
      <xdr:colOff>27709</xdr:colOff>
      <xdr:row>27</xdr:row>
      <xdr:rowOff>902278</xdr:rowOff>
    </xdr:to>
    <xdr:graphicFrame macro="">
      <xdr:nvGraphicFramePr>
        <xdr:cNvPr id="12" name="Chart 11">
          <a:extLst>
            <a:ext uri="{FF2B5EF4-FFF2-40B4-BE49-F238E27FC236}">
              <a16:creationId xmlns:a16="http://schemas.microsoft.com/office/drawing/2014/main"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30</xdr:col>
      <xdr:colOff>57150</xdr:colOff>
      <xdr:row>23</xdr:row>
      <xdr:rowOff>19050</xdr:rowOff>
    </xdr:from>
    <xdr:to>
      <xdr:col>35</xdr:col>
      <xdr:colOff>1780309</xdr:colOff>
      <xdr:row>27</xdr:row>
      <xdr:rowOff>902278</xdr:rowOff>
    </xdr:to>
    <xdr:graphicFrame macro="">
      <xdr:nvGraphicFramePr>
        <xdr:cNvPr id="13" name="Chart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38100</xdr:colOff>
      <xdr:row>28</xdr:row>
      <xdr:rowOff>47625</xdr:rowOff>
    </xdr:from>
    <xdr:to>
      <xdr:col>10</xdr:col>
      <xdr:colOff>561109</xdr:colOff>
      <xdr:row>32</xdr:row>
      <xdr:rowOff>159328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38100</xdr:colOff>
      <xdr:row>28</xdr:row>
      <xdr:rowOff>47625</xdr:rowOff>
    </xdr:from>
    <xdr:to>
      <xdr:col>20</xdr:col>
      <xdr:colOff>532534</xdr:colOff>
      <xdr:row>32</xdr:row>
      <xdr:rowOff>159328</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xdr:col>
      <xdr:colOff>9525</xdr:colOff>
      <xdr:row>54</xdr:row>
      <xdr:rowOff>9525</xdr:rowOff>
    </xdr:from>
    <xdr:to>
      <xdr:col>35</xdr:col>
      <xdr:colOff>1819275</xdr:colOff>
      <xdr:row>79</xdr:row>
      <xdr:rowOff>133350</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8" cstate="print"/>
        <a:stretch>
          <a:fillRect/>
        </a:stretch>
      </xdr:blipFill>
      <xdr:spPr>
        <a:xfrm>
          <a:off x="619125" y="27908250"/>
          <a:ext cx="18307050" cy="4010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0</xdr:row>
      <xdr:rowOff>76200</xdr:rowOff>
    </xdr:from>
    <xdr:to>
      <xdr:col>5</xdr:col>
      <xdr:colOff>228600</xdr:colOff>
      <xdr:row>0</xdr:row>
      <xdr:rowOff>552450</xdr:rowOff>
    </xdr:to>
    <xdr:pic>
      <xdr:nvPicPr>
        <xdr:cNvPr id="2" name="Picture 18" descr="SEAI%20logo%20RGB%20Jpe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76200"/>
          <a:ext cx="1847850" cy="476250"/>
        </a:xfrm>
        <a:prstGeom prst="rect">
          <a:avLst/>
        </a:prstGeom>
        <a:noFill/>
        <a:ln w="9525">
          <a:noFill/>
          <a:miter lim="800000"/>
          <a:headEnd/>
          <a:tailEnd/>
        </a:ln>
      </xdr:spPr>
    </xdr:pic>
    <xdr:clientData/>
  </xdr:twoCellAnchor>
  <xdr:twoCellAnchor>
    <xdr:from>
      <xdr:col>3</xdr:col>
      <xdr:colOff>38966</xdr:colOff>
      <xdr:row>23</xdr:row>
      <xdr:rowOff>40697</xdr:rowOff>
    </xdr:from>
    <xdr:to>
      <xdr:col>10</xdr:col>
      <xdr:colOff>561975</xdr:colOff>
      <xdr:row>27</xdr:row>
      <xdr:rowOff>923925</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590550</xdr:colOff>
      <xdr:row>23</xdr:row>
      <xdr:rowOff>36369</xdr:rowOff>
    </xdr:from>
    <xdr:to>
      <xdr:col>15</xdr:col>
      <xdr:colOff>154132</xdr:colOff>
      <xdr:row>27</xdr:row>
      <xdr:rowOff>911803</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180975</xdr:colOff>
      <xdr:row>23</xdr:row>
      <xdr:rowOff>41564</xdr:rowOff>
    </xdr:from>
    <xdr:to>
      <xdr:col>23</xdr:col>
      <xdr:colOff>212148</xdr:colOff>
      <xdr:row>27</xdr:row>
      <xdr:rowOff>916998</xdr:rowOff>
    </xdr:to>
    <xdr:graphicFrame macro="">
      <xdr:nvGraphicFramePr>
        <xdr:cNvPr id="6" name="Chart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47625</xdr:colOff>
      <xdr:row>28</xdr:row>
      <xdr:rowOff>57150</xdr:rowOff>
    </xdr:from>
    <xdr:to>
      <xdr:col>10</xdr:col>
      <xdr:colOff>570634</xdr:colOff>
      <xdr:row>32</xdr:row>
      <xdr:rowOff>168853</xdr:rowOff>
    </xdr:to>
    <xdr:graphicFrame macro="">
      <xdr:nvGraphicFramePr>
        <xdr:cNvPr id="7" name="Chart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612197</xdr:colOff>
      <xdr:row>28</xdr:row>
      <xdr:rowOff>58881</xdr:rowOff>
    </xdr:from>
    <xdr:to>
      <xdr:col>15</xdr:col>
      <xdr:colOff>178377</xdr:colOff>
      <xdr:row>32</xdr:row>
      <xdr:rowOff>172315</xdr:rowOff>
    </xdr:to>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0</xdr:colOff>
      <xdr:row>54</xdr:row>
      <xdr:rowOff>9525</xdr:rowOff>
    </xdr:from>
    <xdr:to>
      <xdr:col>23</xdr:col>
      <xdr:colOff>190500</xdr:colOff>
      <xdr:row>79</xdr:row>
      <xdr:rowOff>142875</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7" cstate="print"/>
        <a:stretch>
          <a:fillRect/>
        </a:stretch>
      </xdr:blipFill>
      <xdr:spPr>
        <a:xfrm>
          <a:off x="609600" y="27727275"/>
          <a:ext cx="13935075" cy="40100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95250</xdr:colOff>
      <xdr:row>0</xdr:row>
      <xdr:rowOff>76200</xdr:rowOff>
    </xdr:from>
    <xdr:to>
      <xdr:col>5</xdr:col>
      <xdr:colOff>0</xdr:colOff>
      <xdr:row>0</xdr:row>
      <xdr:rowOff>552450</xdr:rowOff>
    </xdr:to>
    <xdr:pic>
      <xdr:nvPicPr>
        <xdr:cNvPr id="2" name="Picture 18" descr="SEAI%20logo%20RGB%20Jpe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76200"/>
          <a:ext cx="1914525" cy="476250"/>
        </a:xfrm>
        <a:prstGeom prst="rect">
          <a:avLst/>
        </a:prstGeom>
        <a:noFill/>
        <a:ln w="9525">
          <a:noFill/>
          <a:miter lim="800000"/>
          <a:headEnd/>
          <a:tailEnd/>
        </a:ln>
      </xdr:spPr>
    </xdr:pic>
    <xdr:clientData/>
  </xdr:twoCellAnchor>
  <xdr:twoCellAnchor>
    <xdr:from>
      <xdr:col>3</xdr:col>
      <xdr:colOff>38966</xdr:colOff>
      <xdr:row>23</xdr:row>
      <xdr:rowOff>31172</xdr:rowOff>
    </xdr:from>
    <xdr:to>
      <xdr:col>10</xdr:col>
      <xdr:colOff>590550</xdr:colOff>
      <xdr:row>27</xdr:row>
      <xdr:rowOff>914400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38100</xdr:colOff>
      <xdr:row>23</xdr:row>
      <xdr:rowOff>26844</xdr:rowOff>
    </xdr:from>
    <xdr:to>
      <xdr:col>18</xdr:col>
      <xdr:colOff>411307</xdr:colOff>
      <xdr:row>27</xdr:row>
      <xdr:rowOff>902278</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35299</xdr:colOff>
      <xdr:row>28</xdr:row>
      <xdr:rowOff>29695</xdr:rowOff>
    </xdr:from>
    <xdr:to>
      <xdr:col>10</xdr:col>
      <xdr:colOff>590550</xdr:colOff>
      <xdr:row>32</xdr:row>
      <xdr:rowOff>114504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459237</xdr:colOff>
      <xdr:row>28</xdr:row>
      <xdr:rowOff>29745</xdr:rowOff>
    </xdr:from>
    <xdr:to>
      <xdr:col>26</xdr:col>
      <xdr:colOff>282592</xdr:colOff>
      <xdr:row>32</xdr:row>
      <xdr:rowOff>116285</xdr:rowOff>
    </xdr:to>
    <xdr:graphicFrame macro="">
      <xdr:nvGraphicFramePr>
        <xdr:cNvPr id="7" name="Chart 6">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38100</xdr:colOff>
      <xdr:row>28</xdr:row>
      <xdr:rowOff>28575</xdr:rowOff>
    </xdr:from>
    <xdr:to>
      <xdr:col>18</xdr:col>
      <xdr:colOff>374276</xdr:colOff>
      <xdr:row>32</xdr:row>
      <xdr:rowOff>113384</xdr:rowOff>
    </xdr:to>
    <xdr:graphicFrame macro="">
      <xdr:nvGraphicFramePr>
        <xdr:cNvPr id="9" name="Chart 8">
          <a:extLst>
            <a:ext uri="{FF2B5EF4-FFF2-40B4-BE49-F238E27FC236}">
              <a16:creationId xmlns:a16="http://schemas.microsoft.com/office/drawing/2014/main" id="{00000000-0008-0000-05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0</xdr:colOff>
      <xdr:row>54</xdr:row>
      <xdr:rowOff>19050</xdr:rowOff>
    </xdr:from>
    <xdr:to>
      <xdr:col>18</xdr:col>
      <xdr:colOff>409575</xdr:colOff>
      <xdr:row>79</xdr:row>
      <xdr:rowOff>123825</xdr:rowOff>
    </xdr:to>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7" cstate="print"/>
        <a:stretch>
          <a:fillRect/>
        </a:stretch>
      </xdr:blipFill>
      <xdr:spPr>
        <a:xfrm>
          <a:off x="609600" y="27432000"/>
          <a:ext cx="9334500" cy="4000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95250</xdr:colOff>
      <xdr:row>0</xdr:row>
      <xdr:rowOff>76200</xdr:rowOff>
    </xdr:from>
    <xdr:to>
      <xdr:col>5</xdr:col>
      <xdr:colOff>0</xdr:colOff>
      <xdr:row>0</xdr:row>
      <xdr:rowOff>552450</xdr:rowOff>
    </xdr:to>
    <xdr:pic>
      <xdr:nvPicPr>
        <xdr:cNvPr id="2" name="Picture 18" descr="SEAI%20logo%20RGB%20Jpe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76200"/>
          <a:ext cx="1685925" cy="476250"/>
        </a:xfrm>
        <a:prstGeom prst="rect">
          <a:avLst/>
        </a:prstGeom>
        <a:noFill/>
        <a:ln w="9525">
          <a:noFill/>
          <a:miter lim="800000"/>
          <a:headEnd/>
          <a:tailEnd/>
        </a:ln>
      </xdr:spPr>
    </xdr:pic>
    <xdr:clientData/>
  </xdr:twoCellAnchor>
  <xdr:twoCellAnchor>
    <xdr:from>
      <xdr:col>3</xdr:col>
      <xdr:colOff>38966</xdr:colOff>
      <xdr:row>23</xdr:row>
      <xdr:rowOff>21647</xdr:rowOff>
    </xdr:from>
    <xdr:to>
      <xdr:col>10</xdr:col>
      <xdr:colOff>590550</xdr:colOff>
      <xdr:row>27</xdr:row>
      <xdr:rowOff>904875</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38100</xdr:colOff>
      <xdr:row>23</xdr:row>
      <xdr:rowOff>17319</xdr:rowOff>
    </xdr:from>
    <xdr:to>
      <xdr:col>18</xdr:col>
      <xdr:colOff>411307</xdr:colOff>
      <xdr:row>27</xdr:row>
      <xdr:rowOff>892753</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35299</xdr:colOff>
      <xdr:row>28</xdr:row>
      <xdr:rowOff>29695</xdr:rowOff>
    </xdr:from>
    <xdr:to>
      <xdr:col>10</xdr:col>
      <xdr:colOff>590550</xdr:colOff>
      <xdr:row>32</xdr:row>
      <xdr:rowOff>114504</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459237</xdr:colOff>
      <xdr:row>28</xdr:row>
      <xdr:rowOff>29745</xdr:rowOff>
    </xdr:from>
    <xdr:to>
      <xdr:col>26</xdr:col>
      <xdr:colOff>282592</xdr:colOff>
      <xdr:row>32</xdr:row>
      <xdr:rowOff>116285</xdr:rowOff>
    </xdr:to>
    <xdr:graphicFrame macro="">
      <xdr:nvGraphicFramePr>
        <xdr:cNvPr id="6" name="Chart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38100</xdr:colOff>
      <xdr:row>28</xdr:row>
      <xdr:rowOff>28575</xdr:rowOff>
    </xdr:from>
    <xdr:to>
      <xdr:col>18</xdr:col>
      <xdr:colOff>374276</xdr:colOff>
      <xdr:row>32</xdr:row>
      <xdr:rowOff>113384</xdr:rowOff>
    </xdr:to>
    <xdr:graphicFrame macro="">
      <xdr:nvGraphicFramePr>
        <xdr:cNvPr id="7" name="Chart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9525</xdr:colOff>
      <xdr:row>54</xdr:row>
      <xdr:rowOff>19050</xdr:rowOff>
    </xdr:from>
    <xdr:to>
      <xdr:col>18</xdr:col>
      <xdr:colOff>390525</xdr:colOff>
      <xdr:row>79</xdr:row>
      <xdr:rowOff>133350</xdr:rowOff>
    </xdr:to>
    <xdr:pic>
      <xdr:nvPicPr>
        <xdr:cNvPr id="12" name="Picture 11">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7" cstate="print"/>
        <a:stretch>
          <a:fillRect/>
        </a:stretch>
      </xdr:blipFill>
      <xdr:spPr>
        <a:xfrm>
          <a:off x="619125" y="27432000"/>
          <a:ext cx="9305925" cy="39719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95250</xdr:colOff>
      <xdr:row>0</xdr:row>
      <xdr:rowOff>76200</xdr:rowOff>
    </xdr:from>
    <xdr:to>
      <xdr:col>5</xdr:col>
      <xdr:colOff>0</xdr:colOff>
      <xdr:row>0</xdr:row>
      <xdr:rowOff>552450</xdr:rowOff>
    </xdr:to>
    <xdr:pic>
      <xdr:nvPicPr>
        <xdr:cNvPr id="2" name="Picture 18" descr="SEAI%20logo%20RGB%20Jpe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76200"/>
          <a:ext cx="1685925" cy="476250"/>
        </a:xfrm>
        <a:prstGeom prst="rect">
          <a:avLst/>
        </a:prstGeom>
        <a:noFill/>
        <a:ln w="9525">
          <a:noFill/>
          <a:miter lim="800000"/>
          <a:headEnd/>
          <a:tailEnd/>
        </a:ln>
      </xdr:spPr>
    </xdr:pic>
    <xdr:clientData/>
  </xdr:twoCellAnchor>
  <xdr:twoCellAnchor>
    <xdr:from>
      <xdr:col>3</xdr:col>
      <xdr:colOff>48491</xdr:colOff>
      <xdr:row>23</xdr:row>
      <xdr:rowOff>40697</xdr:rowOff>
    </xdr:from>
    <xdr:to>
      <xdr:col>10</xdr:col>
      <xdr:colOff>600075</xdr:colOff>
      <xdr:row>27</xdr:row>
      <xdr:rowOff>923925</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23</xdr:row>
      <xdr:rowOff>36369</xdr:rowOff>
    </xdr:from>
    <xdr:to>
      <xdr:col>18</xdr:col>
      <xdr:colOff>420832</xdr:colOff>
      <xdr:row>27</xdr:row>
      <xdr:rowOff>911803</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44824</xdr:colOff>
      <xdr:row>28</xdr:row>
      <xdr:rowOff>39220</xdr:rowOff>
    </xdr:from>
    <xdr:to>
      <xdr:col>10</xdr:col>
      <xdr:colOff>600075</xdr:colOff>
      <xdr:row>32</xdr:row>
      <xdr:rowOff>124029</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468762</xdr:colOff>
      <xdr:row>28</xdr:row>
      <xdr:rowOff>39270</xdr:rowOff>
    </xdr:from>
    <xdr:to>
      <xdr:col>26</xdr:col>
      <xdr:colOff>292117</xdr:colOff>
      <xdr:row>32</xdr:row>
      <xdr:rowOff>125810</xdr:rowOff>
    </xdr:to>
    <xdr:graphicFrame macro="">
      <xdr:nvGraphicFramePr>
        <xdr:cNvPr id="6" name="Chart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47625</xdr:colOff>
      <xdr:row>28</xdr:row>
      <xdr:rowOff>38100</xdr:rowOff>
    </xdr:from>
    <xdr:to>
      <xdr:col>18</xdr:col>
      <xdr:colOff>383801</xdr:colOff>
      <xdr:row>32</xdr:row>
      <xdr:rowOff>122909</xdr:rowOff>
    </xdr:to>
    <xdr:graphicFrame macro="">
      <xdr:nvGraphicFramePr>
        <xdr:cNvPr id="7" name="Chart 6">
          <a:extLst>
            <a:ext uri="{FF2B5EF4-FFF2-40B4-BE49-F238E27FC236}">
              <a16:creationId xmlns:a16="http://schemas.microsoft.com/office/drawing/2014/main" id="{00000000-0008-0000-07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57150</xdr:colOff>
      <xdr:row>54</xdr:row>
      <xdr:rowOff>19050</xdr:rowOff>
    </xdr:from>
    <xdr:to>
      <xdr:col>18</xdr:col>
      <xdr:colOff>466725</xdr:colOff>
      <xdr:row>79</xdr:row>
      <xdr:rowOff>142875</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7" cstate="print"/>
        <a:stretch>
          <a:fillRect/>
        </a:stretch>
      </xdr:blipFill>
      <xdr:spPr>
        <a:xfrm>
          <a:off x="666750" y="27432000"/>
          <a:ext cx="9334500" cy="4000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95250</xdr:colOff>
      <xdr:row>0</xdr:row>
      <xdr:rowOff>76200</xdr:rowOff>
    </xdr:from>
    <xdr:to>
      <xdr:col>5</xdr:col>
      <xdr:colOff>0</xdr:colOff>
      <xdr:row>0</xdr:row>
      <xdr:rowOff>552450</xdr:rowOff>
    </xdr:to>
    <xdr:pic>
      <xdr:nvPicPr>
        <xdr:cNvPr id="2" name="Picture 18" descr="SEAI%20logo%20RGB%20Jpe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76200"/>
          <a:ext cx="1685925" cy="476250"/>
        </a:xfrm>
        <a:prstGeom prst="rect">
          <a:avLst/>
        </a:prstGeom>
        <a:noFill/>
        <a:ln w="9525">
          <a:noFill/>
          <a:miter lim="800000"/>
          <a:headEnd/>
          <a:tailEnd/>
        </a:ln>
      </xdr:spPr>
    </xdr:pic>
    <xdr:clientData/>
  </xdr:twoCellAnchor>
  <xdr:twoCellAnchor>
    <xdr:from>
      <xdr:col>3</xdr:col>
      <xdr:colOff>38966</xdr:colOff>
      <xdr:row>23</xdr:row>
      <xdr:rowOff>40697</xdr:rowOff>
    </xdr:from>
    <xdr:to>
      <xdr:col>10</xdr:col>
      <xdr:colOff>590550</xdr:colOff>
      <xdr:row>27</xdr:row>
      <xdr:rowOff>923925</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38100</xdr:colOff>
      <xdr:row>23</xdr:row>
      <xdr:rowOff>36369</xdr:rowOff>
    </xdr:from>
    <xdr:to>
      <xdr:col>18</xdr:col>
      <xdr:colOff>411307</xdr:colOff>
      <xdr:row>27</xdr:row>
      <xdr:rowOff>911803</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35299</xdr:colOff>
      <xdr:row>28</xdr:row>
      <xdr:rowOff>39220</xdr:rowOff>
    </xdr:from>
    <xdr:to>
      <xdr:col>10</xdr:col>
      <xdr:colOff>590550</xdr:colOff>
      <xdr:row>32</xdr:row>
      <xdr:rowOff>124029</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459237</xdr:colOff>
      <xdr:row>28</xdr:row>
      <xdr:rowOff>39270</xdr:rowOff>
    </xdr:from>
    <xdr:to>
      <xdr:col>26</xdr:col>
      <xdr:colOff>282592</xdr:colOff>
      <xdr:row>32</xdr:row>
      <xdr:rowOff>125810</xdr:rowOff>
    </xdr:to>
    <xdr:graphicFrame macro="">
      <xdr:nvGraphicFramePr>
        <xdr:cNvPr id="6" name="Chart 5">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38100</xdr:colOff>
      <xdr:row>28</xdr:row>
      <xdr:rowOff>38100</xdr:rowOff>
    </xdr:from>
    <xdr:to>
      <xdr:col>18</xdr:col>
      <xdr:colOff>374276</xdr:colOff>
      <xdr:row>32</xdr:row>
      <xdr:rowOff>122909</xdr:rowOff>
    </xdr:to>
    <xdr:graphicFrame macro="">
      <xdr:nvGraphicFramePr>
        <xdr:cNvPr id="7" name="Chart 6">
          <a:extLst>
            <a:ext uri="{FF2B5EF4-FFF2-40B4-BE49-F238E27FC236}">
              <a16:creationId xmlns:a16="http://schemas.microsoft.com/office/drawing/2014/main" id="{00000000-0008-0000-08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19050</xdr:colOff>
      <xdr:row>54</xdr:row>
      <xdr:rowOff>28575</xdr:rowOff>
    </xdr:from>
    <xdr:to>
      <xdr:col>18</xdr:col>
      <xdr:colOff>428625</xdr:colOff>
      <xdr:row>79</xdr:row>
      <xdr:rowOff>152400</xdr:rowOff>
    </xdr:to>
    <xdr:pic>
      <xdr:nvPicPr>
        <xdr:cNvPr id="12" name="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7" cstate="print"/>
        <a:stretch>
          <a:fillRect/>
        </a:stretch>
      </xdr:blipFill>
      <xdr:spPr>
        <a:xfrm>
          <a:off x="628650" y="27441525"/>
          <a:ext cx="9334500" cy="4000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e.aeat.com/DOCUME~1/PAUL_S~1/LOCALS~1/Temp/XPgrpwise/Database%2007-08-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CE Codes (Subset)"/>
      <sheetName val="LIEN Sites 2004"/>
      <sheetName val="Source Table"/>
      <sheetName val="Questions"/>
      <sheetName val="Industry"/>
      <sheetName val="Geography"/>
      <sheetName val="Sources"/>
      <sheetName val="Data Quality"/>
    </sheetNames>
    <sheetDataSet>
      <sheetData sheetId="0"/>
      <sheetData sheetId="1"/>
      <sheetData sheetId="2"/>
      <sheetData sheetId="3"/>
      <sheetData sheetId="4"/>
      <sheetData sheetId="5"/>
      <sheetData sheetId="6">
        <row r="2">
          <cell r="F2" t="str">
            <v>Data Source</v>
          </cell>
          <cell r="H2" t="str">
            <v>Comment</v>
          </cell>
        </row>
        <row r="3">
          <cell r="F3" t="str">
            <v>ESB (Retail Market Design Service)</v>
          </cell>
          <cell r="H3" t="str">
            <v>No Comment!</v>
          </cell>
        </row>
        <row r="4">
          <cell r="F4" t="str">
            <v>EU ETS 2005 CO2 Emissions (EPA)</v>
          </cell>
          <cell r="H4" t="str">
            <v/>
          </cell>
        </row>
        <row r="5">
          <cell r="F5" t="str">
            <v>GPRO Eligible Customer List (BGÉ)</v>
          </cell>
          <cell r="H5" t="str">
            <v/>
          </cell>
        </row>
        <row r="6">
          <cell r="F6" t="str">
            <v>LIEN 2004 Primary Energy Breakdown (SEI)</v>
          </cell>
          <cell r="H6" t="str">
            <v/>
          </cell>
        </row>
        <row r="7">
          <cell r="F7" t="str">
            <v/>
          </cell>
          <cell r="H7" t="str">
            <v/>
          </cell>
        </row>
        <row r="8">
          <cell r="F8" t="str">
            <v/>
          </cell>
          <cell r="H8" t="str">
            <v/>
          </cell>
        </row>
        <row r="9">
          <cell r="F9" t="str">
            <v/>
          </cell>
          <cell r="H9" t="str">
            <v/>
          </cell>
        </row>
        <row r="10">
          <cell r="F10" t="str">
            <v/>
          </cell>
          <cell r="H10" t="str">
            <v/>
          </cell>
        </row>
        <row r="11">
          <cell r="F11" t="str">
            <v/>
          </cell>
          <cell r="H11" t="str">
            <v/>
          </cell>
        </row>
        <row r="12">
          <cell r="F12" t="str">
            <v/>
          </cell>
          <cell r="H12" t="str">
            <v/>
          </cell>
        </row>
        <row r="13">
          <cell r="F13" t="str">
            <v/>
          </cell>
          <cell r="H13" t="str">
            <v/>
          </cell>
        </row>
        <row r="14">
          <cell r="F14" t="str">
            <v/>
          </cell>
          <cell r="H14" t="str">
            <v/>
          </cell>
        </row>
        <row r="15">
          <cell r="F15" t="str">
            <v/>
          </cell>
          <cell r="H15" t="str">
            <v/>
          </cell>
        </row>
        <row r="16">
          <cell r="F16" t="str">
            <v/>
          </cell>
          <cell r="H16" t="str">
            <v/>
          </cell>
        </row>
        <row r="17">
          <cell r="F17" t="str">
            <v/>
          </cell>
          <cell r="H17" t="str">
            <v/>
          </cell>
        </row>
        <row r="18">
          <cell r="F18" t="str">
            <v/>
          </cell>
          <cell r="H18" t="str">
            <v/>
          </cell>
        </row>
        <row r="19">
          <cell r="F19" t="str">
            <v/>
          </cell>
          <cell r="H19" t="str">
            <v/>
          </cell>
        </row>
        <row r="20">
          <cell r="F20" t="str">
            <v/>
          </cell>
          <cell r="H20" t="str">
            <v/>
          </cell>
        </row>
        <row r="21">
          <cell r="F21" t="str">
            <v/>
          </cell>
          <cell r="H21" t="str">
            <v/>
          </cell>
        </row>
        <row r="22">
          <cell r="F22" t="str">
            <v/>
          </cell>
          <cell r="H22" t="str">
            <v/>
          </cell>
        </row>
        <row r="23">
          <cell r="F23" t="str">
            <v/>
          </cell>
          <cell r="H23" t="str">
            <v/>
          </cell>
        </row>
        <row r="24">
          <cell r="F24" t="str">
            <v/>
          </cell>
          <cell r="H24" t="str">
            <v/>
          </cell>
        </row>
        <row r="25">
          <cell r="F25" t="str">
            <v/>
          </cell>
          <cell r="H25" t="str">
            <v/>
          </cell>
        </row>
        <row r="26">
          <cell r="F26" t="str">
            <v/>
          </cell>
          <cell r="H26" t="str">
            <v/>
          </cell>
        </row>
        <row r="27">
          <cell r="F27" t="str">
            <v/>
          </cell>
          <cell r="H27" t="str">
            <v/>
          </cell>
        </row>
        <row r="28">
          <cell r="F28" t="str">
            <v/>
          </cell>
          <cell r="H28" t="str">
            <v/>
          </cell>
        </row>
        <row r="29">
          <cell r="F29" t="str">
            <v/>
          </cell>
          <cell r="H29" t="str">
            <v/>
          </cell>
        </row>
        <row r="30">
          <cell r="F30" t="str">
            <v/>
          </cell>
          <cell r="H30" t="str">
            <v/>
          </cell>
        </row>
        <row r="31">
          <cell r="F31" t="str">
            <v/>
          </cell>
          <cell r="H31" t="str">
            <v/>
          </cell>
        </row>
        <row r="32">
          <cell r="F32" t="str">
            <v/>
          </cell>
          <cell r="H32" t="str">
            <v/>
          </cell>
        </row>
        <row r="33">
          <cell r="F33" t="str">
            <v/>
          </cell>
          <cell r="H33" t="str">
            <v/>
          </cell>
        </row>
        <row r="34">
          <cell r="F34" t="str">
            <v/>
          </cell>
          <cell r="H34" t="str">
            <v/>
          </cell>
        </row>
        <row r="35">
          <cell r="F35" t="str">
            <v/>
          </cell>
          <cell r="H35" t="str">
            <v/>
          </cell>
        </row>
        <row r="36">
          <cell r="F36" t="str">
            <v/>
          </cell>
          <cell r="H36" t="str">
            <v/>
          </cell>
        </row>
        <row r="37">
          <cell r="F37" t="str">
            <v/>
          </cell>
          <cell r="H37" t="str">
            <v/>
          </cell>
        </row>
        <row r="38">
          <cell r="F38" t="str">
            <v/>
          </cell>
          <cell r="H38" t="str">
            <v/>
          </cell>
        </row>
        <row r="39">
          <cell r="F39" t="str">
            <v/>
          </cell>
          <cell r="H39" t="str">
            <v/>
          </cell>
        </row>
        <row r="40">
          <cell r="F40" t="str">
            <v/>
          </cell>
          <cell r="H40" t="str">
            <v/>
          </cell>
        </row>
        <row r="41">
          <cell r="F41" t="str">
            <v/>
          </cell>
          <cell r="H41" t="str">
            <v/>
          </cell>
        </row>
        <row r="42">
          <cell r="F42" t="str">
            <v/>
          </cell>
          <cell r="H42" t="str">
            <v/>
          </cell>
        </row>
        <row r="43">
          <cell r="F43" t="str">
            <v/>
          </cell>
          <cell r="H43" t="str">
            <v/>
          </cell>
        </row>
        <row r="44">
          <cell r="F44" t="str">
            <v/>
          </cell>
          <cell r="H44" t="str">
            <v/>
          </cell>
        </row>
        <row r="45">
          <cell r="F45" t="str">
            <v/>
          </cell>
          <cell r="H45" t="str">
            <v/>
          </cell>
        </row>
        <row r="46">
          <cell r="F46" t="str">
            <v/>
          </cell>
          <cell r="H46" t="str">
            <v/>
          </cell>
        </row>
        <row r="47">
          <cell r="F47" t="str">
            <v/>
          </cell>
          <cell r="H47" t="str">
            <v/>
          </cell>
        </row>
        <row r="48">
          <cell r="F48" t="str">
            <v/>
          </cell>
          <cell r="H48" t="str">
            <v/>
          </cell>
        </row>
        <row r="49">
          <cell r="F49" t="str">
            <v/>
          </cell>
          <cell r="H49" t="str">
            <v/>
          </cell>
        </row>
        <row r="50">
          <cell r="F50" t="str">
            <v/>
          </cell>
          <cell r="H50" t="str">
            <v/>
          </cell>
        </row>
        <row r="51">
          <cell r="F51" t="str">
            <v/>
          </cell>
          <cell r="H51" t="str">
            <v/>
          </cell>
        </row>
        <row r="52">
          <cell r="F52" t="str">
            <v/>
          </cell>
          <cell r="H52" t="str">
            <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eai.ie/Your_Business/" TargetMode="External"/><Relationship Id="rId2" Type="http://schemas.openxmlformats.org/officeDocument/2006/relationships/hyperlink" Target="http://www.seai.ie/Your_Business/Public_Sector/Public_Sector_Programme/Obligations_and_Targets/Obligations_and_Targets.html" TargetMode="External"/><Relationship Id="rId1" Type="http://schemas.openxmlformats.org/officeDocument/2006/relationships/hyperlink" Target="http://www.seai.ie/energyma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M39"/>
  <sheetViews>
    <sheetView showGridLines="0" tabSelected="1" topLeftCell="A4" workbookViewId="0">
      <selection activeCell="Q14" sqref="Q14"/>
    </sheetView>
  </sheetViews>
  <sheetFormatPr defaultRowHeight="12.75" x14ac:dyDescent="0.2"/>
  <cols>
    <col min="1" max="2" width="1.42578125" style="133" customWidth="1"/>
    <col min="3" max="3" width="3.28515625" style="133" customWidth="1"/>
    <col min="4" max="4" width="20.42578125" style="133" customWidth="1"/>
    <col min="5" max="11" width="11.85546875" style="133" customWidth="1"/>
    <col min="12" max="12" width="1.42578125" style="133" customWidth="1"/>
    <col min="13" max="256" width="9.140625" style="133"/>
    <col min="257" max="258" width="1.42578125" style="133" customWidth="1"/>
    <col min="259" max="259" width="3.28515625" style="133" customWidth="1"/>
    <col min="260" max="260" width="20.42578125" style="133" customWidth="1"/>
    <col min="261" max="267" width="11.85546875" style="133" customWidth="1"/>
    <col min="268" max="268" width="1.42578125" style="133" customWidth="1"/>
    <col min="269" max="512" width="9.140625" style="133"/>
    <col min="513" max="514" width="1.42578125" style="133" customWidth="1"/>
    <col min="515" max="515" width="3.28515625" style="133" customWidth="1"/>
    <col min="516" max="516" width="20.42578125" style="133" customWidth="1"/>
    <col min="517" max="523" width="11.85546875" style="133" customWidth="1"/>
    <col min="524" max="524" width="1.42578125" style="133" customWidth="1"/>
    <col min="525" max="768" width="9.140625" style="133"/>
    <col min="769" max="770" width="1.42578125" style="133" customWidth="1"/>
    <col min="771" max="771" width="3.28515625" style="133" customWidth="1"/>
    <col min="772" max="772" width="20.42578125" style="133" customWidth="1"/>
    <col min="773" max="779" width="11.85546875" style="133" customWidth="1"/>
    <col min="780" max="780" width="1.42578125" style="133" customWidth="1"/>
    <col min="781" max="1024" width="9.140625" style="133"/>
    <col min="1025" max="1026" width="1.42578125" style="133" customWidth="1"/>
    <col min="1027" max="1027" width="3.28515625" style="133" customWidth="1"/>
    <col min="1028" max="1028" width="20.42578125" style="133" customWidth="1"/>
    <col min="1029" max="1035" width="11.85546875" style="133" customWidth="1"/>
    <col min="1036" max="1036" width="1.42578125" style="133" customWidth="1"/>
    <col min="1037" max="1280" width="9.140625" style="133"/>
    <col min="1281" max="1282" width="1.42578125" style="133" customWidth="1"/>
    <col min="1283" max="1283" width="3.28515625" style="133" customWidth="1"/>
    <col min="1284" max="1284" width="20.42578125" style="133" customWidth="1"/>
    <col min="1285" max="1291" width="11.85546875" style="133" customWidth="1"/>
    <col min="1292" max="1292" width="1.42578125" style="133" customWidth="1"/>
    <col min="1293" max="1536" width="9.140625" style="133"/>
    <col min="1537" max="1538" width="1.42578125" style="133" customWidth="1"/>
    <col min="1539" max="1539" width="3.28515625" style="133" customWidth="1"/>
    <col min="1540" max="1540" width="20.42578125" style="133" customWidth="1"/>
    <col min="1541" max="1547" width="11.85546875" style="133" customWidth="1"/>
    <col min="1548" max="1548" width="1.42578125" style="133" customWidth="1"/>
    <col min="1549" max="1792" width="9.140625" style="133"/>
    <col min="1793" max="1794" width="1.42578125" style="133" customWidth="1"/>
    <col min="1795" max="1795" width="3.28515625" style="133" customWidth="1"/>
    <col min="1796" max="1796" width="20.42578125" style="133" customWidth="1"/>
    <col min="1797" max="1803" width="11.85546875" style="133" customWidth="1"/>
    <col min="1804" max="1804" width="1.42578125" style="133" customWidth="1"/>
    <col min="1805" max="2048" width="9.140625" style="133"/>
    <col min="2049" max="2050" width="1.42578125" style="133" customWidth="1"/>
    <col min="2051" max="2051" width="3.28515625" style="133" customWidth="1"/>
    <col min="2052" max="2052" width="20.42578125" style="133" customWidth="1"/>
    <col min="2053" max="2059" width="11.85546875" style="133" customWidth="1"/>
    <col min="2060" max="2060" width="1.42578125" style="133" customWidth="1"/>
    <col min="2061" max="2304" width="9.140625" style="133"/>
    <col min="2305" max="2306" width="1.42578125" style="133" customWidth="1"/>
    <col min="2307" max="2307" width="3.28515625" style="133" customWidth="1"/>
    <col min="2308" max="2308" width="20.42578125" style="133" customWidth="1"/>
    <col min="2309" max="2315" width="11.85546875" style="133" customWidth="1"/>
    <col min="2316" max="2316" width="1.42578125" style="133" customWidth="1"/>
    <col min="2317" max="2560" width="9.140625" style="133"/>
    <col min="2561" max="2562" width="1.42578125" style="133" customWidth="1"/>
    <col min="2563" max="2563" width="3.28515625" style="133" customWidth="1"/>
    <col min="2564" max="2564" width="20.42578125" style="133" customWidth="1"/>
    <col min="2565" max="2571" width="11.85546875" style="133" customWidth="1"/>
    <col min="2572" max="2572" width="1.42578125" style="133" customWidth="1"/>
    <col min="2573" max="2816" width="9.140625" style="133"/>
    <col min="2817" max="2818" width="1.42578125" style="133" customWidth="1"/>
    <col min="2819" max="2819" width="3.28515625" style="133" customWidth="1"/>
    <col min="2820" max="2820" width="20.42578125" style="133" customWidth="1"/>
    <col min="2821" max="2827" width="11.85546875" style="133" customWidth="1"/>
    <col min="2828" max="2828" width="1.42578125" style="133" customWidth="1"/>
    <col min="2829" max="3072" width="9.140625" style="133"/>
    <col min="3073" max="3074" width="1.42578125" style="133" customWidth="1"/>
    <col min="3075" max="3075" width="3.28515625" style="133" customWidth="1"/>
    <col min="3076" max="3076" width="20.42578125" style="133" customWidth="1"/>
    <col min="3077" max="3083" width="11.85546875" style="133" customWidth="1"/>
    <col min="3084" max="3084" width="1.42578125" style="133" customWidth="1"/>
    <col min="3085" max="3328" width="9.140625" style="133"/>
    <col min="3329" max="3330" width="1.42578125" style="133" customWidth="1"/>
    <col min="3331" max="3331" width="3.28515625" style="133" customWidth="1"/>
    <col min="3332" max="3332" width="20.42578125" style="133" customWidth="1"/>
    <col min="3333" max="3339" width="11.85546875" style="133" customWidth="1"/>
    <col min="3340" max="3340" width="1.42578125" style="133" customWidth="1"/>
    <col min="3341" max="3584" width="9.140625" style="133"/>
    <col min="3585" max="3586" width="1.42578125" style="133" customWidth="1"/>
    <col min="3587" max="3587" width="3.28515625" style="133" customWidth="1"/>
    <col min="3588" max="3588" width="20.42578125" style="133" customWidth="1"/>
    <col min="3589" max="3595" width="11.85546875" style="133" customWidth="1"/>
    <col min="3596" max="3596" width="1.42578125" style="133" customWidth="1"/>
    <col min="3597" max="3840" width="9.140625" style="133"/>
    <col min="3841" max="3842" width="1.42578125" style="133" customWidth="1"/>
    <col min="3843" max="3843" width="3.28515625" style="133" customWidth="1"/>
    <col min="3844" max="3844" width="20.42578125" style="133" customWidth="1"/>
    <col min="3845" max="3851" width="11.85546875" style="133" customWidth="1"/>
    <col min="3852" max="3852" width="1.42578125" style="133" customWidth="1"/>
    <col min="3853" max="4096" width="9.140625" style="133"/>
    <col min="4097" max="4098" width="1.42578125" style="133" customWidth="1"/>
    <col min="4099" max="4099" width="3.28515625" style="133" customWidth="1"/>
    <col min="4100" max="4100" width="20.42578125" style="133" customWidth="1"/>
    <col min="4101" max="4107" width="11.85546875" style="133" customWidth="1"/>
    <col min="4108" max="4108" width="1.42578125" style="133" customWidth="1"/>
    <col min="4109" max="4352" width="9.140625" style="133"/>
    <col min="4353" max="4354" width="1.42578125" style="133" customWidth="1"/>
    <col min="4355" max="4355" width="3.28515625" style="133" customWidth="1"/>
    <col min="4356" max="4356" width="20.42578125" style="133" customWidth="1"/>
    <col min="4357" max="4363" width="11.85546875" style="133" customWidth="1"/>
    <col min="4364" max="4364" width="1.42578125" style="133" customWidth="1"/>
    <col min="4365" max="4608" width="9.140625" style="133"/>
    <col min="4609" max="4610" width="1.42578125" style="133" customWidth="1"/>
    <col min="4611" max="4611" width="3.28515625" style="133" customWidth="1"/>
    <col min="4612" max="4612" width="20.42578125" style="133" customWidth="1"/>
    <col min="4613" max="4619" width="11.85546875" style="133" customWidth="1"/>
    <col min="4620" max="4620" width="1.42578125" style="133" customWidth="1"/>
    <col min="4621" max="4864" width="9.140625" style="133"/>
    <col min="4865" max="4866" width="1.42578125" style="133" customWidth="1"/>
    <col min="4867" max="4867" width="3.28515625" style="133" customWidth="1"/>
    <col min="4868" max="4868" width="20.42578125" style="133" customWidth="1"/>
    <col min="4869" max="4875" width="11.85546875" style="133" customWidth="1"/>
    <col min="4876" max="4876" width="1.42578125" style="133" customWidth="1"/>
    <col min="4877" max="5120" width="9.140625" style="133"/>
    <col min="5121" max="5122" width="1.42578125" style="133" customWidth="1"/>
    <col min="5123" max="5123" width="3.28515625" style="133" customWidth="1"/>
    <col min="5124" max="5124" width="20.42578125" style="133" customWidth="1"/>
    <col min="5125" max="5131" width="11.85546875" style="133" customWidth="1"/>
    <col min="5132" max="5132" width="1.42578125" style="133" customWidth="1"/>
    <col min="5133" max="5376" width="9.140625" style="133"/>
    <col min="5377" max="5378" width="1.42578125" style="133" customWidth="1"/>
    <col min="5379" max="5379" width="3.28515625" style="133" customWidth="1"/>
    <col min="5380" max="5380" width="20.42578125" style="133" customWidth="1"/>
    <col min="5381" max="5387" width="11.85546875" style="133" customWidth="1"/>
    <col min="5388" max="5388" width="1.42578125" style="133" customWidth="1"/>
    <col min="5389" max="5632" width="9.140625" style="133"/>
    <col min="5633" max="5634" width="1.42578125" style="133" customWidth="1"/>
    <col min="5635" max="5635" width="3.28515625" style="133" customWidth="1"/>
    <col min="5636" max="5636" width="20.42578125" style="133" customWidth="1"/>
    <col min="5637" max="5643" width="11.85546875" style="133" customWidth="1"/>
    <col min="5644" max="5644" width="1.42578125" style="133" customWidth="1"/>
    <col min="5645" max="5888" width="9.140625" style="133"/>
    <col min="5889" max="5890" width="1.42578125" style="133" customWidth="1"/>
    <col min="5891" max="5891" width="3.28515625" style="133" customWidth="1"/>
    <col min="5892" max="5892" width="20.42578125" style="133" customWidth="1"/>
    <col min="5893" max="5899" width="11.85546875" style="133" customWidth="1"/>
    <col min="5900" max="5900" width="1.42578125" style="133" customWidth="1"/>
    <col min="5901" max="6144" width="9.140625" style="133"/>
    <col min="6145" max="6146" width="1.42578125" style="133" customWidth="1"/>
    <col min="6147" max="6147" width="3.28515625" style="133" customWidth="1"/>
    <col min="6148" max="6148" width="20.42578125" style="133" customWidth="1"/>
    <col min="6149" max="6155" width="11.85546875" style="133" customWidth="1"/>
    <col min="6156" max="6156" width="1.42578125" style="133" customWidth="1"/>
    <col min="6157" max="6400" width="9.140625" style="133"/>
    <col min="6401" max="6402" width="1.42578125" style="133" customWidth="1"/>
    <col min="6403" max="6403" width="3.28515625" style="133" customWidth="1"/>
    <col min="6404" max="6404" width="20.42578125" style="133" customWidth="1"/>
    <col min="6405" max="6411" width="11.85546875" style="133" customWidth="1"/>
    <col min="6412" max="6412" width="1.42578125" style="133" customWidth="1"/>
    <col min="6413" max="6656" width="9.140625" style="133"/>
    <col min="6657" max="6658" width="1.42578125" style="133" customWidth="1"/>
    <col min="6659" max="6659" width="3.28515625" style="133" customWidth="1"/>
    <col min="6660" max="6660" width="20.42578125" style="133" customWidth="1"/>
    <col min="6661" max="6667" width="11.85546875" style="133" customWidth="1"/>
    <col min="6668" max="6668" width="1.42578125" style="133" customWidth="1"/>
    <col min="6669" max="6912" width="9.140625" style="133"/>
    <col min="6913" max="6914" width="1.42578125" style="133" customWidth="1"/>
    <col min="6915" max="6915" width="3.28515625" style="133" customWidth="1"/>
    <col min="6916" max="6916" width="20.42578125" style="133" customWidth="1"/>
    <col min="6917" max="6923" width="11.85546875" style="133" customWidth="1"/>
    <col min="6924" max="6924" width="1.42578125" style="133" customWidth="1"/>
    <col min="6925" max="7168" width="9.140625" style="133"/>
    <col min="7169" max="7170" width="1.42578125" style="133" customWidth="1"/>
    <col min="7171" max="7171" width="3.28515625" style="133" customWidth="1"/>
    <col min="7172" max="7172" width="20.42578125" style="133" customWidth="1"/>
    <col min="7173" max="7179" width="11.85546875" style="133" customWidth="1"/>
    <col min="7180" max="7180" width="1.42578125" style="133" customWidth="1"/>
    <col min="7181" max="7424" width="9.140625" style="133"/>
    <col min="7425" max="7426" width="1.42578125" style="133" customWidth="1"/>
    <col min="7427" max="7427" width="3.28515625" style="133" customWidth="1"/>
    <col min="7428" max="7428" width="20.42578125" style="133" customWidth="1"/>
    <col min="7429" max="7435" width="11.85546875" style="133" customWidth="1"/>
    <col min="7436" max="7436" width="1.42578125" style="133" customWidth="1"/>
    <col min="7437" max="7680" width="9.140625" style="133"/>
    <col min="7681" max="7682" width="1.42578125" style="133" customWidth="1"/>
    <col min="7683" max="7683" width="3.28515625" style="133" customWidth="1"/>
    <col min="7684" max="7684" width="20.42578125" style="133" customWidth="1"/>
    <col min="7685" max="7691" width="11.85546875" style="133" customWidth="1"/>
    <col min="7692" max="7692" width="1.42578125" style="133" customWidth="1"/>
    <col min="7693" max="7936" width="9.140625" style="133"/>
    <col min="7937" max="7938" width="1.42578125" style="133" customWidth="1"/>
    <col min="7939" max="7939" width="3.28515625" style="133" customWidth="1"/>
    <col min="7940" max="7940" width="20.42578125" style="133" customWidth="1"/>
    <col min="7941" max="7947" width="11.85546875" style="133" customWidth="1"/>
    <col min="7948" max="7948" width="1.42578125" style="133" customWidth="1"/>
    <col min="7949" max="8192" width="9.140625" style="133"/>
    <col min="8193" max="8194" width="1.42578125" style="133" customWidth="1"/>
    <col min="8195" max="8195" width="3.28515625" style="133" customWidth="1"/>
    <col min="8196" max="8196" width="20.42578125" style="133" customWidth="1"/>
    <col min="8197" max="8203" width="11.85546875" style="133" customWidth="1"/>
    <col min="8204" max="8204" width="1.42578125" style="133" customWidth="1"/>
    <col min="8205" max="8448" width="9.140625" style="133"/>
    <col min="8449" max="8450" width="1.42578125" style="133" customWidth="1"/>
    <col min="8451" max="8451" width="3.28515625" style="133" customWidth="1"/>
    <col min="8452" max="8452" width="20.42578125" style="133" customWidth="1"/>
    <col min="8453" max="8459" width="11.85546875" style="133" customWidth="1"/>
    <col min="8460" max="8460" width="1.42578125" style="133" customWidth="1"/>
    <col min="8461" max="8704" width="9.140625" style="133"/>
    <col min="8705" max="8706" width="1.42578125" style="133" customWidth="1"/>
    <col min="8707" max="8707" width="3.28515625" style="133" customWidth="1"/>
    <col min="8708" max="8708" width="20.42578125" style="133" customWidth="1"/>
    <col min="8709" max="8715" width="11.85546875" style="133" customWidth="1"/>
    <col min="8716" max="8716" width="1.42578125" style="133" customWidth="1"/>
    <col min="8717" max="8960" width="9.140625" style="133"/>
    <col min="8961" max="8962" width="1.42578125" style="133" customWidth="1"/>
    <col min="8963" max="8963" width="3.28515625" style="133" customWidth="1"/>
    <col min="8964" max="8964" width="20.42578125" style="133" customWidth="1"/>
    <col min="8965" max="8971" width="11.85546875" style="133" customWidth="1"/>
    <col min="8972" max="8972" width="1.42578125" style="133" customWidth="1"/>
    <col min="8973" max="9216" width="9.140625" style="133"/>
    <col min="9217" max="9218" width="1.42578125" style="133" customWidth="1"/>
    <col min="9219" max="9219" width="3.28515625" style="133" customWidth="1"/>
    <col min="9220" max="9220" width="20.42578125" style="133" customWidth="1"/>
    <col min="9221" max="9227" width="11.85546875" style="133" customWidth="1"/>
    <col min="9228" max="9228" width="1.42578125" style="133" customWidth="1"/>
    <col min="9229" max="9472" width="9.140625" style="133"/>
    <col min="9473" max="9474" width="1.42578125" style="133" customWidth="1"/>
    <col min="9475" max="9475" width="3.28515625" style="133" customWidth="1"/>
    <col min="9476" max="9476" width="20.42578125" style="133" customWidth="1"/>
    <col min="9477" max="9483" width="11.85546875" style="133" customWidth="1"/>
    <col min="9484" max="9484" width="1.42578125" style="133" customWidth="1"/>
    <col min="9485" max="9728" width="9.140625" style="133"/>
    <col min="9729" max="9730" width="1.42578125" style="133" customWidth="1"/>
    <col min="9731" max="9731" width="3.28515625" style="133" customWidth="1"/>
    <col min="9732" max="9732" width="20.42578125" style="133" customWidth="1"/>
    <col min="9733" max="9739" width="11.85546875" style="133" customWidth="1"/>
    <col min="9740" max="9740" width="1.42578125" style="133" customWidth="1"/>
    <col min="9741" max="9984" width="9.140625" style="133"/>
    <col min="9985" max="9986" width="1.42578125" style="133" customWidth="1"/>
    <col min="9987" max="9987" width="3.28515625" style="133" customWidth="1"/>
    <col min="9988" max="9988" width="20.42578125" style="133" customWidth="1"/>
    <col min="9989" max="9995" width="11.85546875" style="133" customWidth="1"/>
    <col min="9996" max="9996" width="1.42578125" style="133" customWidth="1"/>
    <col min="9997" max="10240" width="9.140625" style="133"/>
    <col min="10241" max="10242" width="1.42578125" style="133" customWidth="1"/>
    <col min="10243" max="10243" width="3.28515625" style="133" customWidth="1"/>
    <col min="10244" max="10244" width="20.42578125" style="133" customWidth="1"/>
    <col min="10245" max="10251" width="11.85546875" style="133" customWidth="1"/>
    <col min="10252" max="10252" width="1.42578125" style="133" customWidth="1"/>
    <col min="10253" max="10496" width="9.140625" style="133"/>
    <col min="10497" max="10498" width="1.42578125" style="133" customWidth="1"/>
    <col min="10499" max="10499" width="3.28515625" style="133" customWidth="1"/>
    <col min="10500" max="10500" width="20.42578125" style="133" customWidth="1"/>
    <col min="10501" max="10507" width="11.85546875" style="133" customWidth="1"/>
    <col min="10508" max="10508" width="1.42578125" style="133" customWidth="1"/>
    <col min="10509" max="10752" width="9.140625" style="133"/>
    <col min="10753" max="10754" width="1.42578125" style="133" customWidth="1"/>
    <col min="10755" max="10755" width="3.28515625" style="133" customWidth="1"/>
    <col min="10756" max="10756" width="20.42578125" style="133" customWidth="1"/>
    <col min="10757" max="10763" width="11.85546875" style="133" customWidth="1"/>
    <col min="10764" max="10764" width="1.42578125" style="133" customWidth="1"/>
    <col min="10765" max="11008" width="9.140625" style="133"/>
    <col min="11009" max="11010" width="1.42578125" style="133" customWidth="1"/>
    <col min="11011" max="11011" width="3.28515625" style="133" customWidth="1"/>
    <col min="11012" max="11012" width="20.42578125" style="133" customWidth="1"/>
    <col min="11013" max="11019" width="11.85546875" style="133" customWidth="1"/>
    <col min="11020" max="11020" width="1.42578125" style="133" customWidth="1"/>
    <col min="11021" max="11264" width="9.140625" style="133"/>
    <col min="11265" max="11266" width="1.42578125" style="133" customWidth="1"/>
    <col min="11267" max="11267" width="3.28515625" style="133" customWidth="1"/>
    <col min="11268" max="11268" width="20.42578125" style="133" customWidth="1"/>
    <col min="11269" max="11275" width="11.85546875" style="133" customWidth="1"/>
    <col min="11276" max="11276" width="1.42578125" style="133" customWidth="1"/>
    <col min="11277" max="11520" width="9.140625" style="133"/>
    <col min="11521" max="11522" width="1.42578125" style="133" customWidth="1"/>
    <col min="11523" max="11523" width="3.28515625" style="133" customWidth="1"/>
    <col min="11524" max="11524" width="20.42578125" style="133" customWidth="1"/>
    <col min="11525" max="11531" width="11.85546875" style="133" customWidth="1"/>
    <col min="11532" max="11532" width="1.42578125" style="133" customWidth="1"/>
    <col min="11533" max="11776" width="9.140625" style="133"/>
    <col min="11777" max="11778" width="1.42578125" style="133" customWidth="1"/>
    <col min="11779" max="11779" width="3.28515625" style="133" customWidth="1"/>
    <col min="11780" max="11780" width="20.42578125" style="133" customWidth="1"/>
    <col min="11781" max="11787" width="11.85546875" style="133" customWidth="1"/>
    <col min="11788" max="11788" width="1.42578125" style="133" customWidth="1"/>
    <col min="11789" max="12032" width="9.140625" style="133"/>
    <col min="12033" max="12034" width="1.42578125" style="133" customWidth="1"/>
    <col min="12035" max="12035" width="3.28515625" style="133" customWidth="1"/>
    <col min="12036" max="12036" width="20.42578125" style="133" customWidth="1"/>
    <col min="12037" max="12043" width="11.85546875" style="133" customWidth="1"/>
    <col min="12044" max="12044" width="1.42578125" style="133" customWidth="1"/>
    <col min="12045" max="12288" width="9.140625" style="133"/>
    <col min="12289" max="12290" width="1.42578125" style="133" customWidth="1"/>
    <col min="12291" max="12291" width="3.28515625" style="133" customWidth="1"/>
    <col min="12292" max="12292" width="20.42578125" style="133" customWidth="1"/>
    <col min="12293" max="12299" width="11.85546875" style="133" customWidth="1"/>
    <col min="12300" max="12300" width="1.42578125" style="133" customWidth="1"/>
    <col min="12301" max="12544" width="9.140625" style="133"/>
    <col min="12545" max="12546" width="1.42578125" style="133" customWidth="1"/>
    <col min="12547" max="12547" width="3.28515625" style="133" customWidth="1"/>
    <col min="12548" max="12548" width="20.42578125" style="133" customWidth="1"/>
    <col min="12549" max="12555" width="11.85546875" style="133" customWidth="1"/>
    <col min="12556" max="12556" width="1.42578125" style="133" customWidth="1"/>
    <col min="12557" max="12800" width="9.140625" style="133"/>
    <col min="12801" max="12802" width="1.42578125" style="133" customWidth="1"/>
    <col min="12803" max="12803" width="3.28515625" style="133" customWidth="1"/>
    <col min="12804" max="12804" width="20.42578125" style="133" customWidth="1"/>
    <col min="12805" max="12811" width="11.85546875" style="133" customWidth="1"/>
    <col min="12812" max="12812" width="1.42578125" style="133" customWidth="1"/>
    <col min="12813" max="13056" width="9.140625" style="133"/>
    <col min="13057" max="13058" width="1.42578125" style="133" customWidth="1"/>
    <col min="13059" max="13059" width="3.28515625" style="133" customWidth="1"/>
    <col min="13060" max="13060" width="20.42578125" style="133" customWidth="1"/>
    <col min="13061" max="13067" width="11.85546875" style="133" customWidth="1"/>
    <col min="13068" max="13068" width="1.42578125" style="133" customWidth="1"/>
    <col min="13069" max="13312" width="9.140625" style="133"/>
    <col min="13313" max="13314" width="1.42578125" style="133" customWidth="1"/>
    <col min="13315" max="13315" width="3.28515625" style="133" customWidth="1"/>
    <col min="13316" max="13316" width="20.42578125" style="133" customWidth="1"/>
    <col min="13317" max="13323" width="11.85546875" style="133" customWidth="1"/>
    <col min="13324" max="13324" width="1.42578125" style="133" customWidth="1"/>
    <col min="13325" max="13568" width="9.140625" style="133"/>
    <col min="13569" max="13570" width="1.42578125" style="133" customWidth="1"/>
    <col min="13571" max="13571" width="3.28515625" style="133" customWidth="1"/>
    <col min="13572" max="13572" width="20.42578125" style="133" customWidth="1"/>
    <col min="13573" max="13579" width="11.85546875" style="133" customWidth="1"/>
    <col min="13580" max="13580" width="1.42578125" style="133" customWidth="1"/>
    <col min="13581" max="13824" width="9.140625" style="133"/>
    <col min="13825" max="13826" width="1.42578125" style="133" customWidth="1"/>
    <col min="13827" max="13827" width="3.28515625" style="133" customWidth="1"/>
    <col min="13828" max="13828" width="20.42578125" style="133" customWidth="1"/>
    <col min="13829" max="13835" width="11.85546875" style="133" customWidth="1"/>
    <col min="13836" max="13836" width="1.42578125" style="133" customWidth="1"/>
    <col min="13837" max="14080" width="9.140625" style="133"/>
    <col min="14081" max="14082" width="1.42578125" style="133" customWidth="1"/>
    <col min="14083" max="14083" width="3.28515625" style="133" customWidth="1"/>
    <col min="14084" max="14084" width="20.42578125" style="133" customWidth="1"/>
    <col min="14085" max="14091" width="11.85546875" style="133" customWidth="1"/>
    <col min="14092" max="14092" width="1.42578125" style="133" customWidth="1"/>
    <col min="14093" max="14336" width="9.140625" style="133"/>
    <col min="14337" max="14338" width="1.42578125" style="133" customWidth="1"/>
    <col min="14339" max="14339" width="3.28515625" style="133" customWidth="1"/>
    <col min="14340" max="14340" width="20.42578125" style="133" customWidth="1"/>
    <col min="14341" max="14347" width="11.85546875" style="133" customWidth="1"/>
    <col min="14348" max="14348" width="1.42578125" style="133" customWidth="1"/>
    <col min="14349" max="14592" width="9.140625" style="133"/>
    <col min="14593" max="14594" width="1.42578125" style="133" customWidth="1"/>
    <col min="14595" max="14595" width="3.28515625" style="133" customWidth="1"/>
    <col min="14596" max="14596" width="20.42578125" style="133" customWidth="1"/>
    <col min="14597" max="14603" width="11.85546875" style="133" customWidth="1"/>
    <col min="14604" max="14604" width="1.42578125" style="133" customWidth="1"/>
    <col min="14605" max="14848" width="9.140625" style="133"/>
    <col min="14849" max="14850" width="1.42578125" style="133" customWidth="1"/>
    <col min="14851" max="14851" width="3.28515625" style="133" customWidth="1"/>
    <col min="14852" max="14852" width="20.42578125" style="133" customWidth="1"/>
    <col min="14853" max="14859" width="11.85546875" style="133" customWidth="1"/>
    <col min="14860" max="14860" width="1.42578125" style="133" customWidth="1"/>
    <col min="14861" max="15104" width="9.140625" style="133"/>
    <col min="15105" max="15106" width="1.42578125" style="133" customWidth="1"/>
    <col min="15107" max="15107" width="3.28515625" style="133" customWidth="1"/>
    <col min="15108" max="15108" width="20.42578125" style="133" customWidth="1"/>
    <col min="15109" max="15115" width="11.85546875" style="133" customWidth="1"/>
    <col min="15116" max="15116" width="1.42578125" style="133" customWidth="1"/>
    <col min="15117" max="15360" width="9.140625" style="133"/>
    <col min="15361" max="15362" width="1.42578125" style="133" customWidth="1"/>
    <col min="15363" max="15363" width="3.28515625" style="133" customWidth="1"/>
    <col min="15364" max="15364" width="20.42578125" style="133" customWidth="1"/>
    <col min="15365" max="15371" width="11.85546875" style="133" customWidth="1"/>
    <col min="15372" max="15372" width="1.42578125" style="133" customWidth="1"/>
    <col min="15373" max="15616" width="9.140625" style="133"/>
    <col min="15617" max="15618" width="1.42578125" style="133" customWidth="1"/>
    <col min="15619" max="15619" width="3.28515625" style="133" customWidth="1"/>
    <col min="15620" max="15620" width="20.42578125" style="133" customWidth="1"/>
    <col min="15621" max="15627" width="11.85546875" style="133" customWidth="1"/>
    <col min="15628" max="15628" width="1.42578125" style="133" customWidth="1"/>
    <col min="15629" max="15872" width="9.140625" style="133"/>
    <col min="15873" max="15874" width="1.42578125" style="133" customWidth="1"/>
    <col min="15875" max="15875" width="3.28515625" style="133" customWidth="1"/>
    <col min="15876" max="15876" width="20.42578125" style="133" customWidth="1"/>
    <col min="15877" max="15883" width="11.85546875" style="133" customWidth="1"/>
    <col min="15884" max="15884" width="1.42578125" style="133" customWidth="1"/>
    <col min="15885" max="16128" width="9.140625" style="133"/>
    <col min="16129" max="16130" width="1.42578125" style="133" customWidth="1"/>
    <col min="16131" max="16131" width="3.28515625" style="133" customWidth="1"/>
    <col min="16132" max="16132" width="20.42578125" style="133" customWidth="1"/>
    <col min="16133" max="16139" width="11.85546875" style="133" customWidth="1"/>
    <col min="16140" max="16140" width="1.42578125" style="133" customWidth="1"/>
    <col min="16141" max="16384" width="9.140625" style="133"/>
  </cols>
  <sheetData>
    <row r="1" spans="2:13" ht="3.75" customHeight="1" thickBot="1" x14ac:dyDescent="0.25"/>
    <row r="2" spans="2:13" ht="13.5" thickTop="1" x14ac:dyDescent="0.2">
      <c r="B2" s="134"/>
      <c r="C2" s="135"/>
      <c r="D2" s="135"/>
      <c r="E2" s="135"/>
      <c r="F2" s="135"/>
      <c r="G2" s="135"/>
      <c r="H2" s="135"/>
      <c r="I2" s="135"/>
      <c r="J2" s="135"/>
      <c r="K2" s="135"/>
      <c r="L2" s="136"/>
    </row>
    <row r="3" spans="2:13" x14ac:dyDescent="0.2">
      <c r="B3" s="137"/>
      <c r="C3" s="138"/>
      <c r="D3" s="138"/>
      <c r="E3" s="138"/>
      <c r="F3" s="138"/>
      <c r="G3" s="138"/>
      <c r="H3" s="138"/>
      <c r="I3" s="138"/>
      <c r="J3" s="138"/>
      <c r="K3" s="138"/>
      <c r="L3" s="139"/>
    </row>
    <row r="4" spans="2:13" x14ac:dyDescent="0.2">
      <c r="B4" s="137"/>
      <c r="C4" s="138"/>
      <c r="D4" s="138"/>
      <c r="E4" s="138"/>
      <c r="F4" s="138"/>
      <c r="G4" s="138"/>
      <c r="H4" s="138"/>
      <c r="I4" s="138"/>
      <c r="J4" s="138"/>
      <c r="K4" s="138"/>
      <c r="L4" s="139"/>
    </row>
    <row r="5" spans="2:13" x14ac:dyDescent="0.2">
      <c r="B5" s="137"/>
      <c r="C5" s="138"/>
      <c r="D5" s="138"/>
      <c r="E5" s="138"/>
      <c r="F5" s="138"/>
      <c r="G5" s="138"/>
      <c r="H5" s="138"/>
      <c r="I5" s="138"/>
      <c r="J5" s="138"/>
      <c r="K5" s="138"/>
      <c r="L5" s="139"/>
    </row>
    <row r="6" spans="2:13" x14ac:dyDescent="0.2">
      <c r="B6" s="137"/>
      <c r="C6" s="138"/>
      <c r="D6" s="138"/>
      <c r="E6" s="138"/>
      <c r="F6" s="138"/>
      <c r="G6" s="138"/>
      <c r="H6" s="138"/>
      <c r="I6" s="138"/>
      <c r="J6" s="138"/>
      <c r="K6" s="138"/>
      <c r="L6" s="139"/>
    </row>
    <row r="7" spans="2:13" x14ac:dyDescent="0.2">
      <c r="B7" s="137"/>
      <c r="C7" s="138"/>
      <c r="D7" s="138"/>
      <c r="E7" s="138"/>
      <c r="F7" s="138"/>
      <c r="G7" s="138"/>
      <c r="H7" s="138"/>
      <c r="I7" s="138"/>
      <c r="J7" s="138"/>
      <c r="K7" s="138"/>
      <c r="L7" s="139"/>
    </row>
    <row r="8" spans="2:13" x14ac:dyDescent="0.2">
      <c r="B8" s="137"/>
      <c r="C8" s="138"/>
      <c r="D8" s="138"/>
      <c r="E8" s="138"/>
      <c r="F8" s="138"/>
      <c r="G8" s="138"/>
      <c r="H8" s="138"/>
      <c r="I8" s="138"/>
      <c r="J8" s="138"/>
      <c r="K8" s="138"/>
      <c r="L8" s="139"/>
    </row>
    <row r="9" spans="2:13" x14ac:dyDescent="0.2">
      <c r="B9" s="137"/>
      <c r="C9" s="138"/>
      <c r="D9" s="138"/>
      <c r="E9" s="138"/>
      <c r="F9" s="138"/>
      <c r="G9" s="138"/>
      <c r="H9" s="138"/>
      <c r="I9" s="138"/>
      <c r="J9" s="138"/>
      <c r="K9" s="138"/>
      <c r="L9" s="139"/>
    </row>
    <row r="10" spans="2:13" ht="21" customHeight="1" x14ac:dyDescent="0.35">
      <c r="B10" s="137"/>
      <c r="C10" s="557" t="s">
        <v>103</v>
      </c>
      <c r="D10" s="557"/>
      <c r="E10" s="557"/>
      <c r="F10" s="557"/>
      <c r="G10" s="557"/>
      <c r="H10" s="557"/>
      <c r="I10" s="557"/>
      <c r="J10" s="557"/>
      <c r="K10" s="557"/>
      <c r="L10" s="139"/>
    </row>
    <row r="11" spans="2:13" x14ac:dyDescent="0.2">
      <c r="B11" s="137"/>
      <c r="C11" s="138"/>
      <c r="D11" s="138"/>
      <c r="E11" s="138"/>
      <c r="F11" s="138"/>
      <c r="G11" s="138"/>
      <c r="H11" s="138"/>
      <c r="I11" s="138"/>
      <c r="J11" s="138"/>
      <c r="K11" s="138"/>
      <c r="L11" s="139"/>
    </row>
    <row r="12" spans="2:13" ht="21" customHeight="1" x14ac:dyDescent="0.35">
      <c r="B12" s="137"/>
      <c r="C12" s="557" t="s">
        <v>265</v>
      </c>
      <c r="D12" s="557"/>
      <c r="E12" s="557"/>
      <c r="F12" s="557"/>
      <c r="G12" s="557"/>
      <c r="H12" s="557"/>
      <c r="I12" s="557"/>
      <c r="J12" s="557"/>
      <c r="K12" s="557"/>
      <c r="L12" s="139"/>
    </row>
    <row r="13" spans="2:13" x14ac:dyDescent="0.2">
      <c r="B13" s="137"/>
      <c r="C13" s="138"/>
      <c r="D13" s="138"/>
      <c r="E13" s="138"/>
      <c r="F13" s="138"/>
      <c r="G13" s="138"/>
      <c r="H13" s="138"/>
      <c r="I13" s="138"/>
      <c r="J13" s="138"/>
      <c r="K13" s="483" t="str">
        <f>"Version "&amp;(MAX(Version!A:A))</f>
        <v>Version 3</v>
      </c>
      <c r="L13" s="139"/>
    </row>
    <row r="14" spans="2:13" s="142" customFormat="1" ht="97.5" customHeight="1" x14ac:dyDescent="0.2">
      <c r="B14" s="140"/>
      <c r="C14" s="558" t="s">
        <v>282</v>
      </c>
      <c r="D14" s="559"/>
      <c r="E14" s="559"/>
      <c r="F14" s="559"/>
      <c r="G14" s="559"/>
      <c r="H14" s="559"/>
      <c r="I14" s="559"/>
      <c r="J14" s="559"/>
      <c r="K14" s="559"/>
      <c r="L14" s="141"/>
      <c r="M14" s="133"/>
    </row>
    <row r="15" spans="2:13" ht="6" customHeight="1" x14ac:dyDescent="0.2">
      <c r="B15" s="137"/>
      <c r="C15" s="138"/>
      <c r="D15" s="138"/>
      <c r="E15" s="138"/>
      <c r="F15" s="138"/>
      <c r="G15" s="138"/>
      <c r="H15" s="138"/>
      <c r="I15" s="138"/>
      <c r="J15" s="138"/>
      <c r="K15" s="138"/>
      <c r="L15" s="139"/>
    </row>
    <row r="16" spans="2:13" s="142" customFormat="1" ht="170.25" customHeight="1" x14ac:dyDescent="0.2">
      <c r="B16" s="140"/>
      <c r="C16" s="554" t="s">
        <v>261</v>
      </c>
      <c r="D16" s="554"/>
      <c r="E16" s="554"/>
      <c r="F16" s="554"/>
      <c r="G16" s="554"/>
      <c r="H16" s="554"/>
      <c r="I16" s="554"/>
      <c r="J16" s="554"/>
      <c r="K16" s="554"/>
      <c r="L16" s="141"/>
      <c r="M16" s="133"/>
    </row>
    <row r="17" spans="2:13" ht="6" customHeight="1" x14ac:dyDescent="0.2">
      <c r="B17" s="137"/>
      <c r="C17" s="138"/>
      <c r="D17" s="138"/>
      <c r="E17" s="138"/>
      <c r="F17" s="138"/>
      <c r="G17" s="138"/>
      <c r="H17" s="138"/>
      <c r="I17" s="138"/>
      <c r="J17" s="138"/>
      <c r="K17" s="138"/>
      <c r="L17" s="139"/>
    </row>
    <row r="18" spans="2:13" s="142" customFormat="1" ht="22.5" customHeight="1" x14ac:dyDescent="0.2">
      <c r="B18" s="140"/>
      <c r="C18" s="143" t="s">
        <v>104</v>
      </c>
      <c r="D18" s="144"/>
      <c r="E18" s="144"/>
      <c r="F18" s="144"/>
      <c r="G18" s="144"/>
      <c r="H18" s="144"/>
      <c r="I18" s="144"/>
      <c r="J18" s="144"/>
      <c r="K18" s="144"/>
      <c r="L18" s="141"/>
      <c r="M18" s="133"/>
    </row>
    <row r="19" spans="2:13" s="142" customFormat="1" ht="19.5" customHeight="1" x14ac:dyDescent="0.2">
      <c r="B19" s="140"/>
      <c r="C19" s="555" t="s">
        <v>105</v>
      </c>
      <c r="D19" s="555"/>
      <c r="E19" s="555"/>
      <c r="F19" s="555"/>
      <c r="G19" s="555"/>
      <c r="H19" s="555"/>
      <c r="I19" s="555"/>
      <c r="J19" s="555"/>
      <c r="K19" s="555"/>
      <c r="L19" s="141"/>
      <c r="M19" s="133"/>
    </row>
    <row r="20" spans="2:13" s="142" customFormat="1" ht="19.5" customHeight="1" x14ac:dyDescent="0.2">
      <c r="B20" s="140"/>
      <c r="C20" s="555" t="s">
        <v>255</v>
      </c>
      <c r="D20" s="555"/>
      <c r="E20" s="555"/>
      <c r="F20" s="555"/>
      <c r="G20" s="555"/>
      <c r="H20" s="555"/>
      <c r="I20" s="555"/>
      <c r="J20" s="555"/>
      <c r="K20" s="555"/>
      <c r="L20" s="141"/>
      <c r="M20" s="133"/>
    </row>
    <row r="21" spans="2:13" s="142" customFormat="1" ht="19.5" customHeight="1" x14ac:dyDescent="0.2">
      <c r="B21" s="140"/>
      <c r="C21" s="555" t="s">
        <v>106</v>
      </c>
      <c r="D21" s="555"/>
      <c r="E21" s="555"/>
      <c r="F21" s="555"/>
      <c r="G21" s="555"/>
      <c r="H21" s="555"/>
      <c r="I21" s="555"/>
      <c r="J21" s="555"/>
      <c r="K21" s="555"/>
      <c r="L21" s="141"/>
      <c r="M21" s="133"/>
    </row>
    <row r="22" spans="2:13" s="142" customFormat="1" ht="19.5" customHeight="1" x14ac:dyDescent="0.2">
      <c r="B22" s="140"/>
      <c r="C22" s="555" t="s">
        <v>256</v>
      </c>
      <c r="D22" s="555"/>
      <c r="E22" s="555"/>
      <c r="F22" s="555"/>
      <c r="G22" s="555"/>
      <c r="H22" s="555"/>
      <c r="I22" s="555"/>
      <c r="J22" s="555"/>
      <c r="K22" s="555"/>
      <c r="L22" s="141"/>
      <c r="M22" s="133"/>
    </row>
    <row r="23" spans="2:13" ht="6" customHeight="1" x14ac:dyDescent="0.2">
      <c r="B23" s="137"/>
      <c r="C23" s="138"/>
      <c r="D23" s="138"/>
      <c r="E23" s="138"/>
      <c r="F23" s="138"/>
      <c r="G23" s="138"/>
      <c r="H23" s="138"/>
      <c r="I23" s="138"/>
      <c r="J23" s="138"/>
      <c r="K23" s="138"/>
      <c r="L23" s="139"/>
    </row>
    <row r="24" spans="2:13" s="142" customFormat="1" ht="22.5" customHeight="1" x14ac:dyDescent="0.2">
      <c r="B24" s="140"/>
      <c r="C24" s="143" t="s">
        <v>107</v>
      </c>
      <c r="D24" s="144"/>
      <c r="E24" s="144"/>
      <c r="F24" s="144"/>
      <c r="G24" s="144"/>
      <c r="H24" s="144"/>
      <c r="I24" s="144"/>
      <c r="J24" s="144"/>
      <c r="K24" s="144"/>
      <c r="L24" s="141"/>
      <c r="M24" s="133"/>
    </row>
    <row r="25" spans="2:13" s="142" customFormat="1" ht="19.5" customHeight="1" x14ac:dyDescent="0.2">
      <c r="B25" s="140"/>
      <c r="C25" s="547" t="s">
        <v>34</v>
      </c>
      <c r="D25" s="556" t="s">
        <v>257</v>
      </c>
      <c r="E25" s="556"/>
      <c r="F25" s="556"/>
      <c r="G25" s="556"/>
      <c r="H25" s="556"/>
      <c r="I25" s="556"/>
      <c r="J25" s="556"/>
      <c r="K25" s="556"/>
      <c r="L25" s="141"/>
      <c r="M25" s="133"/>
    </row>
    <row r="26" spans="2:13" s="142" customFormat="1" ht="19.5" customHeight="1" x14ac:dyDescent="0.2">
      <c r="B26" s="140"/>
      <c r="C26" s="547" t="s">
        <v>34</v>
      </c>
      <c r="D26" s="556" t="s">
        <v>283</v>
      </c>
      <c r="E26" s="556"/>
      <c r="F26" s="556"/>
      <c r="G26" s="556"/>
      <c r="H26" s="556"/>
      <c r="I26" s="556"/>
      <c r="J26" s="556"/>
      <c r="K26" s="556"/>
      <c r="L26" s="141"/>
      <c r="M26" s="133"/>
    </row>
    <row r="27" spans="2:13" s="142" customFormat="1" ht="48" customHeight="1" x14ac:dyDescent="0.2">
      <c r="B27" s="140"/>
      <c r="C27" s="547" t="s">
        <v>34</v>
      </c>
      <c r="D27" s="556" t="s">
        <v>258</v>
      </c>
      <c r="E27" s="556"/>
      <c r="F27" s="556"/>
      <c r="G27" s="556"/>
      <c r="H27" s="556"/>
      <c r="I27" s="556"/>
      <c r="J27" s="556"/>
      <c r="K27" s="556"/>
      <c r="L27" s="141"/>
      <c r="M27" s="133"/>
    </row>
    <row r="28" spans="2:13" s="142" customFormat="1" ht="19.5" customHeight="1" x14ac:dyDescent="0.2">
      <c r="B28" s="140"/>
      <c r="C28" s="547" t="s">
        <v>34</v>
      </c>
      <c r="D28" s="556" t="s">
        <v>259</v>
      </c>
      <c r="E28" s="556"/>
      <c r="F28" s="556"/>
      <c r="G28" s="556"/>
      <c r="H28" s="556"/>
      <c r="I28" s="556"/>
      <c r="J28" s="556"/>
      <c r="K28" s="556"/>
      <c r="L28" s="141"/>
      <c r="M28" s="133"/>
    </row>
    <row r="29" spans="2:13" s="142" customFormat="1" ht="49.5" customHeight="1" x14ac:dyDescent="0.2">
      <c r="B29" s="140"/>
      <c r="C29" s="547" t="s">
        <v>34</v>
      </c>
      <c r="D29" s="556" t="s">
        <v>260</v>
      </c>
      <c r="E29" s="556"/>
      <c r="F29" s="556"/>
      <c r="G29" s="556"/>
      <c r="H29" s="556"/>
      <c r="I29" s="556"/>
      <c r="J29" s="556"/>
      <c r="K29" s="556"/>
      <c r="L29" s="141"/>
      <c r="M29" s="133"/>
    </row>
    <row r="30" spans="2:13" s="142" customFormat="1" ht="49.5" customHeight="1" x14ac:dyDescent="0.2">
      <c r="B30" s="140"/>
      <c r="C30" s="547" t="s">
        <v>34</v>
      </c>
      <c r="D30" s="556" t="s">
        <v>263</v>
      </c>
      <c r="E30" s="556"/>
      <c r="F30" s="556"/>
      <c r="G30" s="556"/>
      <c r="H30" s="556"/>
      <c r="I30" s="556"/>
      <c r="J30" s="556"/>
      <c r="K30" s="556"/>
      <c r="L30" s="141"/>
      <c r="M30" s="133"/>
    </row>
    <row r="31" spans="2:13" ht="6" customHeight="1" x14ac:dyDescent="0.2">
      <c r="B31" s="137"/>
      <c r="C31" s="138"/>
      <c r="D31" s="138"/>
      <c r="E31" s="138"/>
      <c r="F31" s="138"/>
      <c r="G31" s="138"/>
      <c r="H31" s="138"/>
      <c r="I31" s="138"/>
      <c r="J31" s="138"/>
      <c r="K31" s="138"/>
      <c r="L31" s="139"/>
    </row>
    <row r="32" spans="2:13" s="142" customFormat="1" ht="22.5" customHeight="1" x14ac:dyDescent="0.2">
      <c r="B32" s="140"/>
      <c r="C32" s="143" t="s">
        <v>108</v>
      </c>
      <c r="D32" s="144"/>
      <c r="E32" s="144"/>
      <c r="F32" s="144"/>
      <c r="G32" s="144"/>
      <c r="H32" s="144"/>
      <c r="I32" s="144"/>
      <c r="J32" s="144"/>
      <c r="K32" s="144"/>
      <c r="L32" s="141"/>
      <c r="M32" s="133"/>
    </row>
    <row r="33" spans="2:13" s="142" customFormat="1" ht="22.5" customHeight="1" x14ac:dyDescent="0.2">
      <c r="B33" s="140"/>
      <c r="C33" s="553" t="s">
        <v>109</v>
      </c>
      <c r="D33" s="553"/>
      <c r="E33" s="553"/>
      <c r="F33" s="553"/>
      <c r="G33" s="553"/>
      <c r="H33" s="553"/>
      <c r="I33" s="553"/>
      <c r="J33" s="553"/>
      <c r="K33" s="553"/>
      <c r="L33" s="141"/>
      <c r="M33" s="133"/>
    </row>
    <row r="34" spans="2:13" s="142" customFormat="1" ht="22.5" customHeight="1" x14ac:dyDescent="0.2">
      <c r="B34" s="140"/>
      <c r="C34" s="553" t="s">
        <v>110</v>
      </c>
      <c r="D34" s="553"/>
      <c r="E34" s="553"/>
      <c r="F34" s="553"/>
      <c r="G34" s="553"/>
      <c r="H34" s="553"/>
      <c r="I34" s="553"/>
      <c r="J34" s="553"/>
      <c r="K34" s="553"/>
      <c r="L34" s="141"/>
      <c r="M34" s="133"/>
    </row>
    <row r="35" spans="2:13" s="142" customFormat="1" ht="22.5" customHeight="1" x14ac:dyDescent="0.2">
      <c r="B35" s="140"/>
      <c r="C35" s="553" t="s">
        <v>111</v>
      </c>
      <c r="D35" s="553"/>
      <c r="E35" s="553"/>
      <c r="F35" s="553"/>
      <c r="G35" s="553"/>
      <c r="H35" s="553"/>
      <c r="I35" s="553"/>
      <c r="J35" s="553"/>
      <c r="K35" s="553"/>
      <c r="L35" s="141"/>
      <c r="M35" s="133"/>
    </row>
    <row r="36" spans="2:13" ht="13.5" thickBot="1" x14ac:dyDescent="0.25">
      <c r="B36" s="145"/>
      <c r="C36" s="146"/>
      <c r="D36" s="147"/>
      <c r="E36" s="147"/>
      <c r="F36" s="147"/>
      <c r="G36" s="147"/>
      <c r="H36" s="147"/>
      <c r="I36" s="147"/>
      <c r="J36" s="147"/>
      <c r="K36" s="147"/>
      <c r="L36" s="148"/>
    </row>
    <row r="37" spans="2:13" ht="13.5" thickTop="1" x14ac:dyDescent="0.2"/>
    <row r="38" spans="2:13" ht="15" x14ac:dyDescent="0.25">
      <c r="C38" s="149"/>
    </row>
    <row r="39" spans="2:13" ht="15" x14ac:dyDescent="0.25">
      <c r="C39" s="149"/>
    </row>
  </sheetData>
  <mergeCells count="17">
    <mergeCell ref="C10:K10"/>
    <mergeCell ref="C12:K12"/>
    <mergeCell ref="C14:K14"/>
    <mergeCell ref="C35:K35"/>
    <mergeCell ref="C16:K16"/>
    <mergeCell ref="C19:K19"/>
    <mergeCell ref="C20:K20"/>
    <mergeCell ref="C21:K21"/>
    <mergeCell ref="C22:K22"/>
    <mergeCell ref="D25:K25"/>
    <mergeCell ref="D26:K26"/>
    <mergeCell ref="D27:K27"/>
    <mergeCell ref="D28:K28"/>
    <mergeCell ref="D29:K29"/>
    <mergeCell ref="C33:K33"/>
    <mergeCell ref="C34:K34"/>
    <mergeCell ref="D30:K30"/>
  </mergeCells>
  <hyperlinks>
    <hyperlink ref="C33:K33" r:id="rId1" display=" - There is extensive guidance on all twenty Energy MAP steps at www.seai.ie/energymap (click here)" xr:uid="{00000000-0004-0000-0000-000000000000}"/>
    <hyperlink ref="C34:K34" r:id="rId2" display=" - Click here to see SEAI's suite of supports to help public bodies reach their 33% energy-efficiency targets by 2020" xr:uid="{00000000-0004-0000-0000-000001000000}"/>
    <hyperlink ref="C35:K35" r:id="rId3" display=" - Click here to see SEAI's suite of supports to help public bodies reach their 33% energy-efficiency targets by 2020" xr:uid="{00000000-0004-0000-0000-000002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1:CZ80"/>
  <sheetViews>
    <sheetView showGridLines="0" topLeftCell="B1" zoomScaleNormal="100" workbookViewId="0">
      <pane xSplit="2" ySplit="9" topLeftCell="D10" activePane="bottomRight" state="frozen"/>
      <selection activeCell="B1" sqref="B1"/>
      <selection pane="topRight" activeCell="D1" sqref="D1"/>
      <selection pane="bottomLeft" activeCell="B10" sqref="B10"/>
      <selection pane="bottomRight" activeCell="D4" sqref="D4:E4"/>
    </sheetView>
  </sheetViews>
  <sheetFormatPr defaultRowHeight="12" x14ac:dyDescent="0.2"/>
  <cols>
    <col min="1" max="1" width="4.140625" style="1" hidden="1" customWidth="1"/>
    <col min="2" max="2" width="4.42578125" style="25" customWidth="1"/>
    <col min="3" max="3" width="4.7109375" style="25" customWidth="1"/>
    <col min="4" max="4" width="9.5703125" style="25" customWidth="1"/>
    <col min="5" max="5" width="8" style="25" customWidth="1"/>
    <col min="6" max="7" width="8.42578125" style="25" customWidth="1"/>
    <col min="8" max="8" width="8" style="25" customWidth="1"/>
    <col min="9" max="9" width="9.140625" style="25"/>
    <col min="10" max="49" width="9.140625" style="2" customWidth="1"/>
    <col min="50" max="50" width="30" style="2" customWidth="1"/>
    <col min="51" max="52" width="9.140625" style="7"/>
    <col min="53" max="57" width="8.42578125" style="2" customWidth="1"/>
    <col min="58" max="58" width="8.42578125" style="7" customWidth="1"/>
    <col min="59" max="61" width="9.140625" style="7"/>
    <col min="62" max="62" width="9.140625" style="26"/>
    <col min="63" max="63" width="9.140625" style="7"/>
    <col min="64" max="64" width="9.140625" style="2"/>
    <col min="65" max="65" width="14" style="2" customWidth="1"/>
    <col min="66" max="73" width="9.140625" style="2"/>
    <col min="74" max="74" width="10.42578125" style="2" customWidth="1"/>
    <col min="75" max="88" width="9.140625" style="2"/>
    <col min="89" max="89" width="9.42578125" style="2" customWidth="1"/>
    <col min="90" max="90" width="9.5703125" style="2" customWidth="1"/>
    <col min="91" max="92" width="9.140625" style="2"/>
    <col min="93" max="103" width="8.7109375" style="2" customWidth="1"/>
    <col min="104" max="104" width="9.140625" style="2"/>
    <col min="105" max="105" width="6.42578125" style="2" customWidth="1"/>
    <col min="106" max="16384" width="9.140625" style="2"/>
  </cols>
  <sheetData>
    <row r="1" spans="1:104" ht="51.75" customHeight="1" x14ac:dyDescent="0.2">
      <c r="B1" s="2"/>
      <c r="C1" s="2"/>
      <c r="D1" s="2"/>
      <c r="E1" s="2"/>
      <c r="F1" s="228"/>
      <c r="G1" s="53" t="s">
        <v>278</v>
      </c>
      <c r="H1" s="228"/>
      <c r="I1" s="228"/>
      <c r="J1" s="228"/>
      <c r="K1" s="228"/>
      <c r="N1" s="228"/>
      <c r="O1" s="228"/>
      <c r="R1" s="228"/>
      <c r="S1" s="228"/>
      <c r="V1" s="228"/>
      <c r="W1" s="228"/>
      <c r="Z1" s="228"/>
      <c r="AA1" s="228"/>
      <c r="AD1" s="228"/>
      <c r="AE1" s="228"/>
      <c r="AH1" s="228"/>
      <c r="AI1" s="228"/>
      <c r="AL1" s="228"/>
      <c r="AM1" s="228"/>
      <c r="AP1" s="228"/>
      <c r="AQ1" s="228"/>
      <c r="AT1" s="228"/>
      <c r="AU1" s="228"/>
      <c r="AX1" s="7"/>
      <c r="BA1" s="7"/>
      <c r="BB1" s="7"/>
      <c r="BC1" s="7"/>
      <c r="BD1" s="7"/>
      <c r="BE1" s="7"/>
      <c r="BI1" s="2"/>
      <c r="BJ1" s="2"/>
      <c r="BK1" s="2"/>
    </row>
    <row r="2" spans="1:104" ht="15" customHeight="1" x14ac:dyDescent="0.2">
      <c r="B2" s="549" t="str">
        <f>IF(Year1="", " Warning: You must enter a year in the 'Select Year' worksheet for the graphs in this worksheet to work!","")</f>
        <v xml:space="preserve"> Warning: You must enter a year in the 'Select Year' worksheet for the graphs in this worksheet to work!</v>
      </c>
      <c r="C2" s="2"/>
      <c r="D2" s="2"/>
      <c r="E2" s="2"/>
      <c r="F2" s="4"/>
      <c r="G2" s="4"/>
      <c r="H2" s="2"/>
      <c r="I2" s="2"/>
      <c r="AX2" s="7"/>
      <c r="BA2" s="7"/>
      <c r="BB2" s="7"/>
      <c r="BC2" s="7"/>
      <c r="BD2" s="7"/>
      <c r="BE2" s="7"/>
      <c r="BI2" s="2"/>
      <c r="BJ2" s="2"/>
      <c r="BK2" s="2"/>
    </row>
    <row r="3" spans="1:104" ht="2.25" customHeight="1" thickBot="1" x14ac:dyDescent="0.25">
      <c r="B3" s="2"/>
      <c r="C3" s="2"/>
      <c r="D3" s="2"/>
      <c r="E3" s="2"/>
      <c r="F3" s="4"/>
      <c r="G3" s="4"/>
      <c r="H3" s="2"/>
      <c r="I3" s="2"/>
      <c r="AX3" s="7"/>
      <c r="BA3" s="7"/>
      <c r="BB3" s="7"/>
      <c r="BC3" s="7"/>
      <c r="BD3" s="7"/>
      <c r="BE3" s="7"/>
      <c r="BI3" s="2"/>
      <c r="BJ3" s="2"/>
      <c r="BK3" s="2"/>
    </row>
    <row r="4" spans="1:104" s="11" customFormat="1" ht="21" customHeight="1" x14ac:dyDescent="0.2">
      <c r="A4" s="9"/>
      <c r="B4" s="61"/>
      <c r="C4" s="62" t="s">
        <v>52</v>
      </c>
      <c r="D4" s="610"/>
      <c r="E4" s="612"/>
      <c r="F4" s="631" t="s">
        <v>213</v>
      </c>
      <c r="G4" s="632"/>
      <c r="H4" s="632"/>
      <c r="I4" s="632"/>
      <c r="J4" s="632"/>
      <c r="K4" s="632"/>
      <c r="L4" s="632"/>
      <c r="M4" s="632"/>
      <c r="N4" s="624"/>
      <c r="O4" s="624"/>
      <c r="P4" s="625"/>
      <c r="Q4" s="625"/>
      <c r="R4" s="624"/>
      <c r="S4" s="624"/>
      <c r="T4" s="625"/>
      <c r="U4" s="625"/>
      <c r="V4" s="624"/>
      <c r="W4" s="624"/>
      <c r="X4" s="625"/>
      <c r="Y4" s="625"/>
      <c r="Z4" s="624"/>
      <c r="AA4" s="624"/>
      <c r="AB4" s="625"/>
      <c r="AC4" s="625"/>
      <c r="AD4" s="624"/>
      <c r="AE4" s="624"/>
      <c r="AF4" s="625"/>
      <c r="AG4" s="625"/>
      <c r="AH4" s="624"/>
      <c r="AI4" s="624"/>
      <c r="AJ4" s="625"/>
      <c r="AK4" s="625"/>
      <c r="AL4" s="624"/>
      <c r="AM4" s="624"/>
      <c r="AN4" s="625"/>
      <c r="AO4" s="625"/>
      <c r="AP4" s="624"/>
      <c r="AQ4" s="624"/>
      <c r="AR4" s="625"/>
      <c r="AS4" s="625"/>
      <c r="AT4" s="624"/>
      <c r="AU4" s="624"/>
      <c r="AV4" s="625"/>
      <c r="AW4" s="625"/>
      <c r="AY4" s="12"/>
      <c r="AZ4" s="12"/>
      <c r="BF4" s="12"/>
      <c r="BG4" s="12"/>
      <c r="BH4" s="12"/>
      <c r="BI4" s="12"/>
      <c r="BJ4" s="13"/>
      <c r="BK4" s="12"/>
      <c r="BM4" s="630" t="s">
        <v>131</v>
      </c>
      <c r="BN4" s="630"/>
      <c r="BO4" s="630"/>
      <c r="BP4" s="630"/>
    </row>
    <row r="5" spans="1:104" s="11" customFormat="1" ht="21" customHeight="1" thickBot="1" x14ac:dyDescent="0.25">
      <c r="A5" s="9"/>
      <c r="B5" s="65"/>
      <c r="C5" s="66" t="s">
        <v>35</v>
      </c>
      <c r="D5" s="613"/>
      <c r="E5" s="615"/>
      <c r="F5" s="631"/>
      <c r="G5" s="632"/>
      <c r="H5" s="632"/>
      <c r="I5" s="632"/>
      <c r="J5" s="632"/>
      <c r="K5" s="632"/>
      <c r="L5" s="632"/>
      <c r="M5" s="632"/>
      <c r="N5" s="624"/>
      <c r="O5" s="624"/>
      <c r="P5" s="625"/>
      <c r="Q5" s="625"/>
      <c r="R5" s="624"/>
      <c r="S5" s="624"/>
      <c r="T5" s="625"/>
      <c r="U5" s="625"/>
      <c r="V5" s="624"/>
      <c r="W5" s="624"/>
      <c r="X5" s="625"/>
      <c r="Y5" s="625"/>
      <c r="Z5" s="624"/>
      <c r="AA5" s="624"/>
      <c r="AB5" s="625"/>
      <c r="AC5" s="625"/>
      <c r="AD5" s="624"/>
      <c r="AE5" s="624"/>
      <c r="AF5" s="625"/>
      <c r="AG5" s="625"/>
      <c r="AH5" s="624"/>
      <c r="AI5" s="624"/>
      <c r="AJ5" s="625"/>
      <c r="AK5" s="625"/>
      <c r="AL5" s="624"/>
      <c r="AM5" s="624"/>
      <c r="AN5" s="625"/>
      <c r="AO5" s="625"/>
      <c r="AP5" s="624"/>
      <c r="AQ5" s="624"/>
      <c r="AR5" s="625"/>
      <c r="AS5" s="625"/>
      <c r="AT5" s="624"/>
      <c r="AU5" s="624"/>
      <c r="AV5" s="625"/>
      <c r="AW5" s="625"/>
      <c r="AY5" s="12"/>
      <c r="AZ5" s="12"/>
      <c r="BF5" s="12"/>
      <c r="BG5" s="12"/>
      <c r="BH5" s="12"/>
      <c r="BI5" s="12"/>
      <c r="BJ5" s="13"/>
      <c r="BK5" s="12"/>
      <c r="BM5" s="128" t="s">
        <v>178</v>
      </c>
      <c r="BN5" s="636" t="s">
        <v>128</v>
      </c>
      <c r="BO5" s="636"/>
      <c r="BP5" s="636"/>
    </row>
    <row r="6" spans="1:104" s="11" customFormat="1" ht="3" customHeight="1" thickBot="1" x14ac:dyDescent="0.25">
      <c r="A6" s="9"/>
      <c r="B6" s="15"/>
      <c r="C6" s="16"/>
      <c r="D6" s="17"/>
      <c r="E6" s="17"/>
      <c r="F6" s="17"/>
      <c r="G6" s="17"/>
      <c r="H6" s="20"/>
      <c r="I6" s="21"/>
      <c r="J6" s="17"/>
      <c r="K6" s="17"/>
      <c r="N6" s="17"/>
      <c r="O6" s="17"/>
      <c r="R6" s="17"/>
      <c r="S6" s="17"/>
      <c r="V6" s="17"/>
      <c r="W6" s="17"/>
      <c r="Z6" s="17"/>
      <c r="AA6" s="17"/>
      <c r="AD6" s="17"/>
      <c r="AE6" s="17"/>
      <c r="AH6" s="17"/>
      <c r="AI6" s="17"/>
      <c r="AL6" s="17"/>
      <c r="AM6" s="17"/>
      <c r="AP6" s="17"/>
      <c r="AQ6" s="17"/>
      <c r="AT6" s="17"/>
      <c r="AU6" s="17"/>
      <c r="AY6" s="12"/>
      <c r="AZ6" s="12"/>
      <c r="BF6" s="12"/>
      <c r="BG6" s="12"/>
      <c r="BH6" s="12"/>
      <c r="BI6" s="12"/>
      <c r="BJ6" s="13"/>
      <c r="BK6" s="12"/>
    </row>
    <row r="7" spans="1:104" s="23" customFormat="1" ht="24.75" customHeight="1" x14ac:dyDescent="0.2">
      <c r="A7" s="275"/>
      <c r="B7" s="562" t="s">
        <v>102</v>
      </c>
      <c r="C7" s="617"/>
      <c r="D7" s="79" t="s">
        <v>179</v>
      </c>
      <c r="E7" s="80"/>
      <c r="F7" s="80"/>
      <c r="G7" s="80"/>
      <c r="H7" s="80"/>
      <c r="I7" s="80"/>
      <c r="J7" s="609" t="s">
        <v>180</v>
      </c>
      <c r="K7" s="609"/>
      <c r="L7" s="609"/>
      <c r="M7" s="609"/>
      <c r="N7" s="609" t="s">
        <v>181</v>
      </c>
      <c r="O7" s="609"/>
      <c r="P7" s="609"/>
      <c r="Q7" s="609"/>
      <c r="R7" s="609" t="s">
        <v>182</v>
      </c>
      <c r="S7" s="609"/>
      <c r="T7" s="609"/>
      <c r="U7" s="609"/>
      <c r="V7" s="609" t="s">
        <v>183</v>
      </c>
      <c r="W7" s="609"/>
      <c r="X7" s="609"/>
      <c r="Y7" s="609"/>
      <c r="Z7" s="609" t="s">
        <v>184</v>
      </c>
      <c r="AA7" s="609"/>
      <c r="AB7" s="609"/>
      <c r="AC7" s="609"/>
      <c r="AD7" s="609" t="s">
        <v>185</v>
      </c>
      <c r="AE7" s="609"/>
      <c r="AF7" s="609"/>
      <c r="AG7" s="609"/>
      <c r="AH7" s="609" t="s">
        <v>186</v>
      </c>
      <c r="AI7" s="609"/>
      <c r="AJ7" s="609"/>
      <c r="AK7" s="609"/>
      <c r="AL7" s="609" t="s">
        <v>187</v>
      </c>
      <c r="AM7" s="609"/>
      <c r="AN7" s="609"/>
      <c r="AO7" s="609"/>
      <c r="AP7" s="609" t="s">
        <v>188</v>
      </c>
      <c r="AQ7" s="609"/>
      <c r="AR7" s="609"/>
      <c r="AS7" s="609"/>
      <c r="AT7" s="609" t="s">
        <v>189</v>
      </c>
      <c r="AU7" s="609"/>
      <c r="AV7" s="609"/>
      <c r="AW7" s="629"/>
      <c r="CM7" s="131"/>
      <c r="CN7" s="132"/>
      <c r="CO7" s="132"/>
      <c r="CP7" s="132"/>
      <c r="CQ7" s="132"/>
      <c r="CR7" s="132"/>
      <c r="CS7" s="132"/>
      <c r="CT7" s="132"/>
      <c r="CU7" s="132"/>
      <c r="CV7" s="132"/>
      <c r="CW7" s="132"/>
      <c r="CX7" s="132"/>
      <c r="CY7" s="132"/>
      <c r="CZ7" s="131"/>
    </row>
    <row r="8" spans="1:104" s="24" customFormat="1" ht="24" x14ac:dyDescent="0.2">
      <c r="A8" s="276"/>
      <c r="B8" s="564"/>
      <c r="C8" s="618"/>
      <c r="D8" s="627" t="s">
        <v>190</v>
      </c>
      <c r="E8" s="628"/>
      <c r="F8" s="50" t="s">
        <v>18</v>
      </c>
      <c r="G8" s="627" t="s">
        <v>32</v>
      </c>
      <c r="H8" s="628"/>
      <c r="I8" s="50" t="s">
        <v>47</v>
      </c>
      <c r="J8" s="627" t="s">
        <v>41</v>
      </c>
      <c r="K8" s="628"/>
      <c r="L8" s="50" t="s">
        <v>18</v>
      </c>
      <c r="M8" s="50" t="s">
        <v>17</v>
      </c>
      <c r="N8" s="627" t="s">
        <v>41</v>
      </c>
      <c r="O8" s="628"/>
      <c r="P8" s="50" t="s">
        <v>18</v>
      </c>
      <c r="Q8" s="50" t="s">
        <v>17</v>
      </c>
      <c r="R8" s="627" t="s">
        <v>41</v>
      </c>
      <c r="S8" s="628"/>
      <c r="T8" s="50" t="s">
        <v>18</v>
      </c>
      <c r="U8" s="50" t="s">
        <v>17</v>
      </c>
      <c r="V8" s="627" t="s">
        <v>41</v>
      </c>
      <c r="W8" s="628"/>
      <c r="X8" s="50" t="s">
        <v>18</v>
      </c>
      <c r="Y8" s="50" t="s">
        <v>17</v>
      </c>
      <c r="Z8" s="627" t="s">
        <v>41</v>
      </c>
      <c r="AA8" s="628"/>
      <c r="AB8" s="50" t="s">
        <v>18</v>
      </c>
      <c r="AC8" s="50" t="s">
        <v>17</v>
      </c>
      <c r="AD8" s="627" t="s">
        <v>41</v>
      </c>
      <c r="AE8" s="628"/>
      <c r="AF8" s="50" t="s">
        <v>18</v>
      </c>
      <c r="AG8" s="50" t="s">
        <v>17</v>
      </c>
      <c r="AH8" s="627" t="s">
        <v>41</v>
      </c>
      <c r="AI8" s="628"/>
      <c r="AJ8" s="50" t="s">
        <v>18</v>
      </c>
      <c r="AK8" s="50" t="s">
        <v>17</v>
      </c>
      <c r="AL8" s="627" t="s">
        <v>41</v>
      </c>
      <c r="AM8" s="628"/>
      <c r="AN8" s="50" t="s">
        <v>18</v>
      </c>
      <c r="AO8" s="50" t="s">
        <v>17</v>
      </c>
      <c r="AP8" s="627" t="s">
        <v>41</v>
      </c>
      <c r="AQ8" s="628"/>
      <c r="AR8" s="50" t="s">
        <v>18</v>
      </c>
      <c r="AS8" s="50" t="s">
        <v>17</v>
      </c>
      <c r="AT8" s="627" t="s">
        <v>41</v>
      </c>
      <c r="AU8" s="628"/>
      <c r="AV8" s="50" t="s">
        <v>18</v>
      </c>
      <c r="AW8" s="82" t="s">
        <v>17</v>
      </c>
      <c r="CM8" s="122" t="s">
        <v>92</v>
      </c>
      <c r="CN8" s="122"/>
      <c r="CO8" s="122"/>
      <c r="CP8" s="122" t="s">
        <v>145</v>
      </c>
      <c r="CQ8" s="122" t="s">
        <v>146</v>
      </c>
      <c r="CR8" s="122" t="s">
        <v>147</v>
      </c>
      <c r="CS8" s="122" t="s">
        <v>148</v>
      </c>
      <c r="CT8" s="122" t="s">
        <v>149</v>
      </c>
      <c r="CU8" s="122" t="s">
        <v>150</v>
      </c>
      <c r="CV8" s="122" t="s">
        <v>151</v>
      </c>
      <c r="CW8" s="122" t="s">
        <v>152</v>
      </c>
      <c r="CX8" s="122" t="s">
        <v>153</v>
      </c>
      <c r="CY8" s="122" t="s">
        <v>154</v>
      </c>
      <c r="CZ8" s="122" t="s">
        <v>125</v>
      </c>
    </row>
    <row r="9" spans="1:104" s="25" customFormat="1" ht="14.25" customHeight="1" thickBot="1" x14ac:dyDescent="0.25">
      <c r="A9" s="276"/>
      <c r="B9" s="622"/>
      <c r="C9" s="623"/>
      <c r="D9" s="236" t="s">
        <v>40</v>
      </c>
      <c r="E9" s="236" t="s">
        <v>14</v>
      </c>
      <c r="F9" s="236" t="s">
        <v>15</v>
      </c>
      <c r="G9" s="236" t="s">
        <v>42</v>
      </c>
      <c r="H9" s="236" t="s">
        <v>39</v>
      </c>
      <c r="I9" s="236" t="s">
        <v>48</v>
      </c>
      <c r="J9" s="236" t="s">
        <v>40</v>
      </c>
      <c r="K9" s="236" t="s">
        <v>14</v>
      </c>
      <c r="L9" s="236" t="s">
        <v>15</v>
      </c>
      <c r="M9" s="236" t="s">
        <v>42</v>
      </c>
      <c r="N9" s="236" t="s">
        <v>40</v>
      </c>
      <c r="O9" s="236" t="s">
        <v>14</v>
      </c>
      <c r="P9" s="236" t="s">
        <v>15</v>
      </c>
      <c r="Q9" s="236" t="s">
        <v>42</v>
      </c>
      <c r="R9" s="236" t="s">
        <v>40</v>
      </c>
      <c r="S9" s="236" t="s">
        <v>14</v>
      </c>
      <c r="T9" s="236" t="s">
        <v>15</v>
      </c>
      <c r="U9" s="236" t="s">
        <v>42</v>
      </c>
      <c r="V9" s="236" t="s">
        <v>40</v>
      </c>
      <c r="W9" s="236" t="s">
        <v>14</v>
      </c>
      <c r="X9" s="236" t="s">
        <v>15</v>
      </c>
      <c r="Y9" s="236" t="s">
        <v>42</v>
      </c>
      <c r="Z9" s="236" t="s">
        <v>40</v>
      </c>
      <c r="AA9" s="236" t="s">
        <v>14</v>
      </c>
      <c r="AB9" s="236" t="s">
        <v>15</v>
      </c>
      <c r="AC9" s="236" t="s">
        <v>42</v>
      </c>
      <c r="AD9" s="236" t="s">
        <v>40</v>
      </c>
      <c r="AE9" s="236" t="s">
        <v>14</v>
      </c>
      <c r="AF9" s="236" t="s">
        <v>15</v>
      </c>
      <c r="AG9" s="236" t="s">
        <v>42</v>
      </c>
      <c r="AH9" s="236" t="s">
        <v>40</v>
      </c>
      <c r="AI9" s="236" t="s">
        <v>14</v>
      </c>
      <c r="AJ9" s="236" t="s">
        <v>15</v>
      </c>
      <c r="AK9" s="236" t="s">
        <v>42</v>
      </c>
      <c r="AL9" s="236" t="s">
        <v>40</v>
      </c>
      <c r="AM9" s="236" t="s">
        <v>14</v>
      </c>
      <c r="AN9" s="236" t="s">
        <v>15</v>
      </c>
      <c r="AO9" s="236" t="s">
        <v>42</v>
      </c>
      <c r="AP9" s="236" t="s">
        <v>40</v>
      </c>
      <c r="AQ9" s="236" t="s">
        <v>14</v>
      </c>
      <c r="AR9" s="236" t="s">
        <v>15</v>
      </c>
      <c r="AS9" s="236" t="s">
        <v>42</v>
      </c>
      <c r="AT9" s="236" t="s">
        <v>40</v>
      </c>
      <c r="AU9" s="236" t="s">
        <v>14</v>
      </c>
      <c r="AV9" s="236" t="s">
        <v>15</v>
      </c>
      <c r="AW9" s="237" t="s">
        <v>42</v>
      </c>
      <c r="BN9" s="24"/>
      <c r="BO9" s="24"/>
      <c r="BP9" s="24"/>
      <c r="BQ9" s="24"/>
      <c r="BR9" s="24"/>
      <c r="BS9" s="24"/>
      <c r="BT9" s="24"/>
      <c r="BU9" s="24"/>
      <c r="BV9" s="24"/>
      <c r="CM9" s="123"/>
      <c r="CN9" s="123"/>
      <c r="CO9" s="123"/>
      <c r="CP9" s="123" t="s">
        <v>40</v>
      </c>
      <c r="CQ9" s="123" t="s">
        <v>40</v>
      </c>
      <c r="CR9" s="123" t="s">
        <v>40</v>
      </c>
      <c r="CS9" s="123" t="s">
        <v>40</v>
      </c>
      <c r="CT9" s="123" t="s">
        <v>40</v>
      </c>
      <c r="CU9" s="123" t="s">
        <v>40</v>
      </c>
      <c r="CV9" s="123" t="s">
        <v>40</v>
      </c>
      <c r="CW9" s="123" t="s">
        <v>40</v>
      </c>
      <c r="CX9" s="123" t="s">
        <v>40</v>
      </c>
      <c r="CY9" s="123" t="s">
        <v>40</v>
      </c>
      <c r="CZ9" s="123" t="s">
        <v>15</v>
      </c>
    </row>
    <row r="10" spans="1:104" s="11" customFormat="1" ht="14.25" customHeight="1" x14ac:dyDescent="0.2">
      <c r="A10" s="276" t="str">
        <f>B10&amp;A4</f>
        <v>Jan</v>
      </c>
      <c r="B10" s="84" t="s">
        <v>0</v>
      </c>
      <c r="C10" s="49">
        <f t="shared" ref="C10:C21" si="0">Year1</f>
        <v>0</v>
      </c>
      <c r="D10" s="290">
        <f>J10+N10+R10+V10+Z10+AD10+AH10+AL10+AP10+AT10</f>
        <v>0</v>
      </c>
      <c r="E10" s="271">
        <f>D10*INDEX('Select Year'!Z$19:AE$19,,MATCH($BN$5,'Select Year'!Z$10:AE$10,0))</f>
        <v>0</v>
      </c>
      <c r="F10" s="291">
        <f>L10+P10+T10+X10+AB10+AF10+AJ10+AN10+AR10+AV10</f>
        <v>0</v>
      </c>
      <c r="G10" s="292" t="e">
        <f>F10/D10</f>
        <v>#DIV/0!</v>
      </c>
      <c r="H10" s="292" t="e">
        <f>F10/E10</f>
        <v>#DIV/0!</v>
      </c>
      <c r="I10" s="104" t="e">
        <f>E10*INDEX('Select Year'!AA$11:AE$15,MATCH('Road Diesel'!C10,'Select Year'!W$11:W$15,0),MATCH($BN$5,'Select Year'!AA$10:AE$10,0))</f>
        <v>#N/A</v>
      </c>
      <c r="J10" s="238"/>
      <c r="K10" s="271">
        <f>J10*INDEX('Select Year'!Z$19:AE$19,,MATCH($BN$5,'Select Year'!Z$10:AE$10,0))</f>
        <v>0</v>
      </c>
      <c r="L10" s="239"/>
      <c r="M10" s="230" t="e">
        <f>L10/J10</f>
        <v>#DIV/0!</v>
      </c>
      <c r="N10" s="238"/>
      <c r="O10" s="271">
        <f>N10*INDEX('Select Year'!Z$19:AE$19,,MATCH($BN$5,'Select Year'!Z$10:AE$10,0))</f>
        <v>0</v>
      </c>
      <c r="P10" s="239"/>
      <c r="Q10" s="230" t="e">
        <f>P10/N10</f>
        <v>#DIV/0!</v>
      </c>
      <c r="R10" s="238"/>
      <c r="S10" s="271">
        <f>R10*INDEX('Select Year'!Z$19:AE$19,,MATCH($BN$5,'Select Year'!Z$10:AE$10,0))</f>
        <v>0</v>
      </c>
      <c r="T10" s="239"/>
      <c r="U10" s="230" t="e">
        <f>T10/R10</f>
        <v>#DIV/0!</v>
      </c>
      <c r="V10" s="238"/>
      <c r="W10" s="271">
        <f>V10*INDEX('Select Year'!Z$19:AE$19,,MATCH($BN$5,'Select Year'!Z$10:AE$10,0))</f>
        <v>0</v>
      </c>
      <c r="X10" s="239"/>
      <c r="Y10" s="230" t="e">
        <f>X10/V10</f>
        <v>#DIV/0!</v>
      </c>
      <c r="Z10" s="238"/>
      <c r="AA10" s="271">
        <f>Z10*INDEX('Select Year'!Z$19:AE$19,,MATCH($BN$5,'Select Year'!Z$10:AE$10,0))</f>
        <v>0</v>
      </c>
      <c r="AB10" s="239"/>
      <c r="AC10" s="230" t="e">
        <f>AB10/Z10</f>
        <v>#DIV/0!</v>
      </c>
      <c r="AD10" s="238"/>
      <c r="AE10" s="271">
        <f>AD10*INDEX('Select Year'!Z$19:AE$19,,MATCH($BN$5,'Select Year'!Z$10:AE$10,0))</f>
        <v>0</v>
      </c>
      <c r="AF10" s="239"/>
      <c r="AG10" s="230" t="e">
        <f>AF10/AD10</f>
        <v>#DIV/0!</v>
      </c>
      <c r="AH10" s="238"/>
      <c r="AI10" s="271">
        <f>AH10*INDEX('Select Year'!Z$19:AE$19,,MATCH($BN$5,'Select Year'!Z$10:AE$10,0))</f>
        <v>0</v>
      </c>
      <c r="AJ10" s="239"/>
      <c r="AK10" s="230" t="e">
        <f>AJ10/AH10</f>
        <v>#DIV/0!</v>
      </c>
      <c r="AL10" s="238"/>
      <c r="AM10" s="271">
        <f>AL10*INDEX('Select Year'!Z$19:AE$19,,MATCH($BN$5,'Select Year'!Z$10:AE$10,0))</f>
        <v>0</v>
      </c>
      <c r="AN10" s="239"/>
      <c r="AO10" s="230" t="e">
        <f>AN10/AL10</f>
        <v>#DIV/0!</v>
      </c>
      <c r="AP10" s="238"/>
      <c r="AQ10" s="271">
        <f>AP10*INDEX('Select Year'!Z$19:AE$19,,MATCH($BN$5,'Select Year'!Z$10:AE$10,0))</f>
        <v>0</v>
      </c>
      <c r="AR10" s="239"/>
      <c r="AS10" s="230" t="e">
        <f>AR10/AP10</f>
        <v>#DIV/0!</v>
      </c>
      <c r="AT10" s="238"/>
      <c r="AU10" s="271">
        <f>AT10*INDEX('Select Year'!Z$19:AE$19,,MATCH($BN$5,'Select Year'!Z$10:AE$10,0))</f>
        <v>0</v>
      </c>
      <c r="AV10" s="239"/>
      <c r="AW10" s="277" t="e">
        <f>AV10/AT10</f>
        <v>#DIV/0!</v>
      </c>
      <c r="AX10" s="25"/>
      <c r="AY10" s="25"/>
      <c r="AZ10" s="12"/>
      <c r="BF10" s="12"/>
      <c r="BG10" s="12"/>
      <c r="BH10" s="12"/>
      <c r="BI10" s="12"/>
      <c r="BJ10" s="13"/>
      <c r="BK10" s="12"/>
      <c r="CM10" s="124">
        <f t="shared" ref="CM10:CM21" si="1">Year1</f>
        <v>0</v>
      </c>
      <c r="CN10" s="124" t="str">
        <f>B10&amp;"-"&amp;C10</f>
        <v>Jan-0</v>
      </c>
      <c r="CO10" s="124" t="str">
        <f t="shared" ref="CO10:CO21" si="2">B10&amp;"-"&amp;CM10</f>
        <v>Jan-0</v>
      </c>
      <c r="CP10" s="124">
        <f t="shared" ref="CP10:CP21" si="3">INDEX(J$10:J$21,MATCH($CO10,$CN$10:$CN$21,),)</f>
        <v>0</v>
      </c>
      <c r="CQ10" s="124">
        <f t="shared" ref="CQ10:CQ21" si="4">INDEX(N$10:N$21,MATCH($CO10,$CN$10:$CN$21,),)</f>
        <v>0</v>
      </c>
      <c r="CR10" s="124">
        <f t="shared" ref="CR10:CR21" si="5">INDEX(R$10:R$21,MATCH($CO10,$CN$10:$CN$21,),)</f>
        <v>0</v>
      </c>
      <c r="CS10" s="124">
        <f t="shared" ref="CS10:CS21" si="6">INDEX(V$10:V$21,MATCH($CO10,$CN$10:$CN$21,),)</f>
        <v>0</v>
      </c>
      <c r="CT10" s="124">
        <f t="shared" ref="CT10:CT21" si="7">INDEX(Z$10:Z$21,MATCH($CO10,$CN$10:$CN$21,),)</f>
        <v>0</v>
      </c>
      <c r="CU10" s="124">
        <f t="shared" ref="CU10:CU21" si="8">INDEX(AD$10:AD$21,MATCH($CO10,$CN$10:$CN$21,),)</f>
        <v>0</v>
      </c>
      <c r="CV10" s="124">
        <f t="shared" ref="CV10:CV21" si="9">INDEX(AH$10:AH$21,MATCH($CO10,$CN$10:$CN$21,),)</f>
        <v>0</v>
      </c>
      <c r="CW10" s="124">
        <f t="shared" ref="CW10:CW21" si="10">INDEX(AL$10:AL$21,MATCH($CO10,$CN$10:$CN$21,),)</f>
        <v>0</v>
      </c>
      <c r="CX10" s="124">
        <f t="shared" ref="CX10:CX21" si="11">INDEX(AP$10:AP$21,MATCH($CO10,$CN$10:$CN$21,),)</f>
        <v>0</v>
      </c>
      <c r="CY10" s="124">
        <f t="shared" ref="CY10:CY21" si="12">INDEX(AT$10:AT$21,MATCH($CO10,$CN$10:$CN$21,),)</f>
        <v>0</v>
      </c>
      <c r="CZ10" s="126">
        <f t="shared" ref="CZ10:CZ21" si="13">INDEX(F$10:F$21,MATCH($CO10,$CN$10:$CN$21,),)</f>
        <v>0</v>
      </c>
    </row>
    <row r="11" spans="1:104" s="11" customFormat="1" ht="14.25" customHeight="1" x14ac:dyDescent="0.2">
      <c r="A11" s="276" t="str">
        <f>B11&amp;A4</f>
        <v>Feb</v>
      </c>
      <c r="B11" s="85" t="s">
        <v>1</v>
      </c>
      <c r="C11" s="49">
        <f t="shared" si="0"/>
        <v>0</v>
      </c>
      <c r="D11" s="293">
        <f t="shared" ref="D11:D21" si="14">J11+N11+R11+V11+Z11+AD11+AH11+AL11+AP11+AT11</f>
        <v>0</v>
      </c>
      <c r="E11" s="272">
        <f>D11*INDEX('Select Year'!Z$19:AE$19,,MATCH($BN$5,'Select Year'!Z$10:AE$10,0))</f>
        <v>0</v>
      </c>
      <c r="F11" s="282">
        <f t="shared" ref="F11:F21" si="15">L11+P11+T11+X11+AB11+AF11+AJ11+AN11+AR11+AV11</f>
        <v>0</v>
      </c>
      <c r="G11" s="280" t="e">
        <f t="shared" ref="G11:G21" si="16">F11/D11</f>
        <v>#DIV/0!</v>
      </c>
      <c r="H11" s="280" t="e">
        <f t="shared" ref="H11:H21" si="17">F11/E11</f>
        <v>#DIV/0!</v>
      </c>
      <c r="I11" s="36" t="e">
        <f>E11*INDEX('Select Year'!AA$11:AE$15,MATCH('Road Diesel'!C11,'Select Year'!W$11:W$15,0),MATCH($BN$5,'Select Year'!AA$10:AE$10,0))</f>
        <v>#N/A</v>
      </c>
      <c r="J11" s="55"/>
      <c r="K11" s="272">
        <f>J11*INDEX('Select Year'!Z$19:AE$19,,MATCH($BN$5,'Select Year'!Z$10:AE$10,0))</f>
        <v>0</v>
      </c>
      <c r="L11" s="229"/>
      <c r="M11" s="231" t="e">
        <f t="shared" ref="M11:M21" si="18">L11/J11</f>
        <v>#DIV/0!</v>
      </c>
      <c r="N11" s="55"/>
      <c r="O11" s="272">
        <f>N11*INDEX('Select Year'!Z$19:AE$19,,MATCH($BN$5,'Select Year'!Z$10:AE$10,0))</f>
        <v>0</v>
      </c>
      <c r="P11" s="229"/>
      <c r="Q11" s="231" t="e">
        <f t="shared" ref="Q11:Q21" si="19">P11/N11</f>
        <v>#DIV/0!</v>
      </c>
      <c r="R11" s="55"/>
      <c r="S11" s="272">
        <f>R11*INDEX('Select Year'!Z$19:AE$19,,MATCH($BN$5,'Select Year'!Z$10:AE$10,0))</f>
        <v>0</v>
      </c>
      <c r="T11" s="229"/>
      <c r="U11" s="231" t="e">
        <f t="shared" ref="U11:U21" si="20">T11/R11</f>
        <v>#DIV/0!</v>
      </c>
      <c r="V11" s="55"/>
      <c r="W11" s="272">
        <f>V11*INDEX('Select Year'!Z$19:AE$19,,MATCH($BN$5,'Select Year'!Z$10:AE$10,0))</f>
        <v>0</v>
      </c>
      <c r="X11" s="229"/>
      <c r="Y11" s="231" t="e">
        <f t="shared" ref="Y11:Y21" si="21">X11/V11</f>
        <v>#DIV/0!</v>
      </c>
      <c r="Z11" s="55"/>
      <c r="AA11" s="272">
        <f>Z11*INDEX('Select Year'!Z$19:AE$19,,MATCH($BN$5,'Select Year'!Z$10:AE$10,0))</f>
        <v>0</v>
      </c>
      <c r="AB11" s="229"/>
      <c r="AC11" s="231" t="e">
        <f t="shared" ref="AC11:AC21" si="22">AB11/Z11</f>
        <v>#DIV/0!</v>
      </c>
      <c r="AD11" s="55"/>
      <c r="AE11" s="272">
        <f>AD11*INDEX('Select Year'!Z$19:AE$19,,MATCH($BN$5,'Select Year'!Z$10:AE$10,0))</f>
        <v>0</v>
      </c>
      <c r="AF11" s="229"/>
      <c r="AG11" s="231" t="e">
        <f t="shared" ref="AG11:AG21" si="23">AF11/AD11</f>
        <v>#DIV/0!</v>
      </c>
      <c r="AH11" s="55"/>
      <c r="AI11" s="272">
        <f>AH11*INDEX('Select Year'!Z$19:AE$19,,MATCH($BN$5,'Select Year'!Z$10:AE$10,0))</f>
        <v>0</v>
      </c>
      <c r="AJ11" s="229"/>
      <c r="AK11" s="231" t="e">
        <f t="shared" ref="AK11:AK21" si="24">AJ11/AH11</f>
        <v>#DIV/0!</v>
      </c>
      <c r="AL11" s="55"/>
      <c r="AM11" s="272">
        <f>AL11*INDEX('Select Year'!Z$19:AE$19,,MATCH($BN$5,'Select Year'!Z$10:AE$10,0))</f>
        <v>0</v>
      </c>
      <c r="AN11" s="229"/>
      <c r="AO11" s="231" t="e">
        <f t="shared" ref="AO11:AO21" si="25">AN11/AL11</f>
        <v>#DIV/0!</v>
      </c>
      <c r="AP11" s="55"/>
      <c r="AQ11" s="272">
        <f>AP11*INDEX('Select Year'!Z$19:AE$19,,MATCH($BN$5,'Select Year'!Z$10:AE$10,0))</f>
        <v>0</v>
      </c>
      <c r="AR11" s="229"/>
      <c r="AS11" s="231" t="e">
        <f t="shared" ref="AS11:AS21" si="26">AR11/AP11</f>
        <v>#DIV/0!</v>
      </c>
      <c r="AT11" s="55"/>
      <c r="AU11" s="272">
        <f>AT11*INDEX('Select Year'!Z$19:AE$19,,MATCH($BN$5,'Select Year'!Z$10:AE$10,0))</f>
        <v>0</v>
      </c>
      <c r="AV11" s="229"/>
      <c r="AW11" s="278" t="e">
        <f t="shared" ref="AW11:AW21" si="27">AV11/AT11</f>
        <v>#DIV/0!</v>
      </c>
      <c r="AX11" s="25"/>
      <c r="AY11" s="25"/>
      <c r="AZ11" s="12"/>
      <c r="BF11" s="12"/>
      <c r="BG11" s="12"/>
      <c r="BH11" s="12"/>
      <c r="BI11" s="12"/>
      <c r="BJ11" s="13"/>
      <c r="BK11" s="12"/>
      <c r="CM11" s="124">
        <f t="shared" si="1"/>
        <v>0</v>
      </c>
      <c r="CN11" s="124" t="str">
        <f t="shared" ref="CN11:CN21" si="28">B11&amp;"-"&amp;C11</f>
        <v>Feb-0</v>
      </c>
      <c r="CO11" s="124" t="str">
        <f t="shared" si="2"/>
        <v>Feb-0</v>
      </c>
      <c r="CP11" s="124">
        <f t="shared" si="3"/>
        <v>0</v>
      </c>
      <c r="CQ11" s="124">
        <f t="shared" si="4"/>
        <v>0</v>
      </c>
      <c r="CR11" s="124">
        <f t="shared" si="5"/>
        <v>0</v>
      </c>
      <c r="CS11" s="124">
        <f t="shared" si="6"/>
        <v>0</v>
      </c>
      <c r="CT11" s="124">
        <f t="shared" si="7"/>
        <v>0</v>
      </c>
      <c r="CU11" s="124">
        <f t="shared" si="8"/>
        <v>0</v>
      </c>
      <c r="CV11" s="124">
        <f t="shared" si="9"/>
        <v>0</v>
      </c>
      <c r="CW11" s="124">
        <f t="shared" si="10"/>
        <v>0</v>
      </c>
      <c r="CX11" s="124">
        <f t="shared" si="11"/>
        <v>0</v>
      </c>
      <c r="CY11" s="124">
        <f t="shared" si="12"/>
        <v>0</v>
      </c>
      <c r="CZ11" s="126">
        <f t="shared" si="13"/>
        <v>0</v>
      </c>
    </row>
    <row r="12" spans="1:104" s="11" customFormat="1" ht="14.25" customHeight="1" x14ac:dyDescent="0.2">
      <c r="A12" s="276" t="str">
        <f>B12&amp;A4</f>
        <v>Mar</v>
      </c>
      <c r="B12" s="85" t="s">
        <v>2</v>
      </c>
      <c r="C12" s="49">
        <f t="shared" si="0"/>
        <v>0</v>
      </c>
      <c r="D12" s="293">
        <f t="shared" si="14"/>
        <v>0</v>
      </c>
      <c r="E12" s="272">
        <f>D12*INDEX('Select Year'!Z$19:AE$19,,MATCH($BN$5,'Select Year'!Z$10:AE$10,0))</f>
        <v>0</v>
      </c>
      <c r="F12" s="282">
        <f t="shared" si="15"/>
        <v>0</v>
      </c>
      <c r="G12" s="280" t="e">
        <f t="shared" si="16"/>
        <v>#DIV/0!</v>
      </c>
      <c r="H12" s="280" t="e">
        <f t="shared" si="17"/>
        <v>#DIV/0!</v>
      </c>
      <c r="I12" s="36" t="e">
        <f>E12*INDEX('Select Year'!AA$11:AE$15,MATCH('Road Diesel'!C12,'Select Year'!W$11:W$15,0),MATCH($BN$5,'Select Year'!AA$10:AE$10,0))</f>
        <v>#N/A</v>
      </c>
      <c r="J12" s="55"/>
      <c r="K12" s="272">
        <f>J12*INDEX('Select Year'!Z$19:AE$19,,MATCH($BN$5,'Select Year'!Z$10:AE$10,0))</f>
        <v>0</v>
      </c>
      <c r="L12" s="229"/>
      <c r="M12" s="231" t="e">
        <f t="shared" si="18"/>
        <v>#DIV/0!</v>
      </c>
      <c r="N12" s="55"/>
      <c r="O12" s="272">
        <f>N12*INDEX('Select Year'!Z$19:AE$19,,MATCH($BN$5,'Select Year'!Z$10:AE$10,0))</f>
        <v>0</v>
      </c>
      <c r="P12" s="229"/>
      <c r="Q12" s="231" t="e">
        <f t="shared" si="19"/>
        <v>#DIV/0!</v>
      </c>
      <c r="R12" s="55"/>
      <c r="S12" s="272">
        <f>R12*INDEX('Select Year'!Z$19:AE$19,,MATCH($BN$5,'Select Year'!Z$10:AE$10,0))</f>
        <v>0</v>
      </c>
      <c r="T12" s="229"/>
      <c r="U12" s="231" t="e">
        <f t="shared" si="20"/>
        <v>#DIV/0!</v>
      </c>
      <c r="V12" s="55"/>
      <c r="W12" s="272">
        <f>V12*INDEX('Select Year'!Z$19:AE$19,,MATCH($BN$5,'Select Year'!Z$10:AE$10,0))</f>
        <v>0</v>
      </c>
      <c r="X12" s="229"/>
      <c r="Y12" s="231" t="e">
        <f t="shared" si="21"/>
        <v>#DIV/0!</v>
      </c>
      <c r="Z12" s="55"/>
      <c r="AA12" s="272">
        <f>Z12*INDEX('Select Year'!Z$19:AE$19,,MATCH($BN$5,'Select Year'!Z$10:AE$10,0))</f>
        <v>0</v>
      </c>
      <c r="AB12" s="229"/>
      <c r="AC12" s="231" t="e">
        <f t="shared" si="22"/>
        <v>#DIV/0!</v>
      </c>
      <c r="AD12" s="55"/>
      <c r="AE12" s="272">
        <f>AD12*INDEX('Select Year'!Z$19:AE$19,,MATCH($BN$5,'Select Year'!Z$10:AE$10,0))</f>
        <v>0</v>
      </c>
      <c r="AF12" s="229"/>
      <c r="AG12" s="231" t="e">
        <f t="shared" si="23"/>
        <v>#DIV/0!</v>
      </c>
      <c r="AH12" s="55"/>
      <c r="AI12" s="272">
        <f>AH12*INDEX('Select Year'!Z$19:AE$19,,MATCH($BN$5,'Select Year'!Z$10:AE$10,0))</f>
        <v>0</v>
      </c>
      <c r="AJ12" s="229"/>
      <c r="AK12" s="231" t="e">
        <f t="shared" si="24"/>
        <v>#DIV/0!</v>
      </c>
      <c r="AL12" s="55"/>
      <c r="AM12" s="272">
        <f>AL12*INDEX('Select Year'!Z$19:AE$19,,MATCH($BN$5,'Select Year'!Z$10:AE$10,0))</f>
        <v>0</v>
      </c>
      <c r="AN12" s="229"/>
      <c r="AO12" s="231" t="e">
        <f t="shared" si="25"/>
        <v>#DIV/0!</v>
      </c>
      <c r="AP12" s="55"/>
      <c r="AQ12" s="272">
        <f>AP12*INDEX('Select Year'!Z$19:AE$19,,MATCH($BN$5,'Select Year'!Z$10:AE$10,0))</f>
        <v>0</v>
      </c>
      <c r="AR12" s="229"/>
      <c r="AS12" s="231" t="e">
        <f t="shared" si="26"/>
        <v>#DIV/0!</v>
      </c>
      <c r="AT12" s="55"/>
      <c r="AU12" s="272">
        <f>AT12*INDEX('Select Year'!Z$19:AE$19,,MATCH($BN$5,'Select Year'!Z$10:AE$10,0))</f>
        <v>0</v>
      </c>
      <c r="AV12" s="229"/>
      <c r="AW12" s="278" t="e">
        <f t="shared" si="27"/>
        <v>#DIV/0!</v>
      </c>
      <c r="AX12" s="25"/>
      <c r="AY12" s="25"/>
      <c r="AZ12" s="12"/>
      <c r="BF12" s="12"/>
      <c r="BG12" s="12"/>
      <c r="BH12" s="12"/>
      <c r="BI12" s="12"/>
      <c r="BJ12" s="13"/>
      <c r="BK12" s="12"/>
      <c r="CM12" s="124">
        <f t="shared" si="1"/>
        <v>0</v>
      </c>
      <c r="CN12" s="124" t="str">
        <f t="shared" si="28"/>
        <v>Mar-0</v>
      </c>
      <c r="CO12" s="124" t="str">
        <f t="shared" si="2"/>
        <v>Mar-0</v>
      </c>
      <c r="CP12" s="124">
        <f t="shared" si="3"/>
        <v>0</v>
      </c>
      <c r="CQ12" s="124">
        <f t="shared" si="4"/>
        <v>0</v>
      </c>
      <c r="CR12" s="124">
        <f t="shared" si="5"/>
        <v>0</v>
      </c>
      <c r="CS12" s="124">
        <f t="shared" si="6"/>
        <v>0</v>
      </c>
      <c r="CT12" s="124">
        <f t="shared" si="7"/>
        <v>0</v>
      </c>
      <c r="CU12" s="124">
        <f t="shared" si="8"/>
        <v>0</v>
      </c>
      <c r="CV12" s="124">
        <f t="shared" si="9"/>
        <v>0</v>
      </c>
      <c r="CW12" s="124">
        <f t="shared" si="10"/>
        <v>0</v>
      </c>
      <c r="CX12" s="124">
        <f t="shared" si="11"/>
        <v>0</v>
      </c>
      <c r="CY12" s="124">
        <f t="shared" si="12"/>
        <v>0</v>
      </c>
      <c r="CZ12" s="126">
        <f t="shared" si="13"/>
        <v>0</v>
      </c>
    </row>
    <row r="13" spans="1:104" s="11" customFormat="1" ht="14.25" customHeight="1" x14ac:dyDescent="0.2">
      <c r="A13" s="276" t="str">
        <f>B13&amp;A4</f>
        <v>Apr</v>
      </c>
      <c r="B13" s="85" t="s">
        <v>3</v>
      </c>
      <c r="C13" s="49">
        <f t="shared" si="0"/>
        <v>0</v>
      </c>
      <c r="D13" s="293">
        <f t="shared" si="14"/>
        <v>0</v>
      </c>
      <c r="E13" s="272">
        <f>D13*INDEX('Select Year'!Z$19:AE$19,,MATCH($BN$5,'Select Year'!Z$10:AE$10,0))</f>
        <v>0</v>
      </c>
      <c r="F13" s="282">
        <f t="shared" si="15"/>
        <v>0</v>
      </c>
      <c r="G13" s="280" t="e">
        <f t="shared" si="16"/>
        <v>#DIV/0!</v>
      </c>
      <c r="H13" s="280" t="e">
        <f t="shared" si="17"/>
        <v>#DIV/0!</v>
      </c>
      <c r="I13" s="36" t="e">
        <f>E13*INDEX('Select Year'!AA$11:AE$15,MATCH('Road Diesel'!C13,'Select Year'!W$11:W$15,0),MATCH($BN$5,'Select Year'!AA$10:AE$10,0))</f>
        <v>#N/A</v>
      </c>
      <c r="J13" s="55"/>
      <c r="K13" s="272">
        <f>J13*INDEX('Select Year'!Z$19:AE$19,,MATCH($BN$5,'Select Year'!Z$10:AE$10,0))</f>
        <v>0</v>
      </c>
      <c r="L13" s="229"/>
      <c r="M13" s="231" t="e">
        <f t="shared" si="18"/>
        <v>#DIV/0!</v>
      </c>
      <c r="N13" s="55"/>
      <c r="O13" s="272">
        <f>N13*INDEX('Select Year'!Z$19:AE$19,,MATCH($BN$5,'Select Year'!Z$10:AE$10,0))</f>
        <v>0</v>
      </c>
      <c r="P13" s="229"/>
      <c r="Q13" s="231" t="e">
        <f t="shared" si="19"/>
        <v>#DIV/0!</v>
      </c>
      <c r="R13" s="55"/>
      <c r="S13" s="272">
        <f>R13*INDEX('Select Year'!Z$19:AE$19,,MATCH($BN$5,'Select Year'!Z$10:AE$10,0))</f>
        <v>0</v>
      </c>
      <c r="T13" s="229"/>
      <c r="U13" s="231" t="e">
        <f t="shared" si="20"/>
        <v>#DIV/0!</v>
      </c>
      <c r="V13" s="55"/>
      <c r="W13" s="272">
        <f>V13*INDEX('Select Year'!Z$19:AE$19,,MATCH($BN$5,'Select Year'!Z$10:AE$10,0))</f>
        <v>0</v>
      </c>
      <c r="X13" s="229"/>
      <c r="Y13" s="231" t="e">
        <f t="shared" si="21"/>
        <v>#DIV/0!</v>
      </c>
      <c r="Z13" s="55"/>
      <c r="AA13" s="272">
        <f>Z13*INDEX('Select Year'!Z$19:AE$19,,MATCH($BN$5,'Select Year'!Z$10:AE$10,0))</f>
        <v>0</v>
      </c>
      <c r="AB13" s="229"/>
      <c r="AC13" s="231" t="e">
        <f t="shared" si="22"/>
        <v>#DIV/0!</v>
      </c>
      <c r="AD13" s="55"/>
      <c r="AE13" s="272">
        <f>AD13*INDEX('Select Year'!Z$19:AE$19,,MATCH($BN$5,'Select Year'!Z$10:AE$10,0))</f>
        <v>0</v>
      </c>
      <c r="AF13" s="229"/>
      <c r="AG13" s="231" t="e">
        <f t="shared" si="23"/>
        <v>#DIV/0!</v>
      </c>
      <c r="AH13" s="55"/>
      <c r="AI13" s="272">
        <f>AH13*INDEX('Select Year'!Z$19:AE$19,,MATCH($BN$5,'Select Year'!Z$10:AE$10,0))</f>
        <v>0</v>
      </c>
      <c r="AJ13" s="229"/>
      <c r="AK13" s="231" t="e">
        <f t="shared" si="24"/>
        <v>#DIV/0!</v>
      </c>
      <c r="AL13" s="55"/>
      <c r="AM13" s="272">
        <f>AL13*INDEX('Select Year'!Z$19:AE$19,,MATCH($BN$5,'Select Year'!Z$10:AE$10,0))</f>
        <v>0</v>
      </c>
      <c r="AN13" s="229"/>
      <c r="AO13" s="231" t="e">
        <f t="shared" si="25"/>
        <v>#DIV/0!</v>
      </c>
      <c r="AP13" s="55"/>
      <c r="AQ13" s="272">
        <f>AP13*INDEX('Select Year'!Z$19:AE$19,,MATCH($BN$5,'Select Year'!Z$10:AE$10,0))</f>
        <v>0</v>
      </c>
      <c r="AR13" s="229"/>
      <c r="AS13" s="231" t="e">
        <f t="shared" si="26"/>
        <v>#DIV/0!</v>
      </c>
      <c r="AT13" s="55"/>
      <c r="AU13" s="272">
        <f>AT13*INDEX('Select Year'!Z$19:AE$19,,MATCH($BN$5,'Select Year'!Z$10:AE$10,0))</f>
        <v>0</v>
      </c>
      <c r="AV13" s="229"/>
      <c r="AW13" s="278" t="e">
        <f t="shared" si="27"/>
        <v>#DIV/0!</v>
      </c>
      <c r="AX13" s="25"/>
      <c r="AY13" s="25"/>
      <c r="AZ13" s="12"/>
      <c r="BF13" s="12"/>
      <c r="BG13" s="12"/>
      <c r="BH13" s="12"/>
      <c r="BI13" s="12"/>
      <c r="BJ13" s="13"/>
      <c r="BK13" s="12"/>
      <c r="CM13" s="124">
        <f t="shared" si="1"/>
        <v>0</v>
      </c>
      <c r="CN13" s="124" t="str">
        <f t="shared" si="28"/>
        <v>Apr-0</v>
      </c>
      <c r="CO13" s="124" t="str">
        <f t="shared" si="2"/>
        <v>Apr-0</v>
      </c>
      <c r="CP13" s="124">
        <f t="shared" si="3"/>
        <v>0</v>
      </c>
      <c r="CQ13" s="124">
        <f t="shared" si="4"/>
        <v>0</v>
      </c>
      <c r="CR13" s="124">
        <f t="shared" si="5"/>
        <v>0</v>
      </c>
      <c r="CS13" s="124">
        <f t="shared" si="6"/>
        <v>0</v>
      </c>
      <c r="CT13" s="124">
        <f t="shared" si="7"/>
        <v>0</v>
      </c>
      <c r="CU13" s="124">
        <f t="shared" si="8"/>
        <v>0</v>
      </c>
      <c r="CV13" s="124">
        <f t="shared" si="9"/>
        <v>0</v>
      </c>
      <c r="CW13" s="124">
        <f t="shared" si="10"/>
        <v>0</v>
      </c>
      <c r="CX13" s="124">
        <f t="shared" si="11"/>
        <v>0</v>
      </c>
      <c r="CY13" s="124">
        <f t="shared" si="12"/>
        <v>0</v>
      </c>
      <c r="CZ13" s="126">
        <f t="shared" si="13"/>
        <v>0</v>
      </c>
    </row>
    <row r="14" spans="1:104" s="11" customFormat="1" ht="14.25" customHeight="1" x14ac:dyDescent="0.2">
      <c r="A14" s="276" t="str">
        <f>B14&amp;A4</f>
        <v>May</v>
      </c>
      <c r="B14" s="85" t="s">
        <v>4</v>
      </c>
      <c r="C14" s="49">
        <f t="shared" si="0"/>
        <v>0</v>
      </c>
      <c r="D14" s="293">
        <f t="shared" si="14"/>
        <v>0</v>
      </c>
      <c r="E14" s="272">
        <f>D14*INDEX('Select Year'!Z$19:AE$19,,MATCH($BN$5,'Select Year'!Z$10:AE$10,0))</f>
        <v>0</v>
      </c>
      <c r="F14" s="282">
        <f t="shared" si="15"/>
        <v>0</v>
      </c>
      <c r="G14" s="280" t="e">
        <f t="shared" si="16"/>
        <v>#DIV/0!</v>
      </c>
      <c r="H14" s="280" t="e">
        <f t="shared" si="17"/>
        <v>#DIV/0!</v>
      </c>
      <c r="I14" s="36" t="e">
        <f>E14*INDEX('Select Year'!AA$11:AE$15,MATCH('Road Diesel'!C14,'Select Year'!W$11:W$15,0),MATCH($BN$5,'Select Year'!AA$10:AE$10,0))</f>
        <v>#N/A</v>
      </c>
      <c r="J14" s="55"/>
      <c r="K14" s="272">
        <f>J14*INDEX('Select Year'!Z$19:AE$19,,MATCH($BN$5,'Select Year'!Z$10:AE$10,0))</f>
        <v>0</v>
      </c>
      <c r="L14" s="229"/>
      <c r="M14" s="231" t="e">
        <f t="shared" si="18"/>
        <v>#DIV/0!</v>
      </c>
      <c r="N14" s="55"/>
      <c r="O14" s="272">
        <f>N14*INDEX('Select Year'!Z$19:AE$19,,MATCH($BN$5,'Select Year'!Z$10:AE$10,0))</f>
        <v>0</v>
      </c>
      <c r="P14" s="229"/>
      <c r="Q14" s="231" t="e">
        <f t="shared" si="19"/>
        <v>#DIV/0!</v>
      </c>
      <c r="R14" s="55"/>
      <c r="S14" s="272">
        <f>R14*INDEX('Select Year'!Z$19:AE$19,,MATCH($BN$5,'Select Year'!Z$10:AE$10,0))</f>
        <v>0</v>
      </c>
      <c r="T14" s="229"/>
      <c r="U14" s="231" t="e">
        <f t="shared" si="20"/>
        <v>#DIV/0!</v>
      </c>
      <c r="V14" s="55"/>
      <c r="W14" s="272">
        <f>V14*INDEX('Select Year'!Z$19:AE$19,,MATCH($BN$5,'Select Year'!Z$10:AE$10,0))</f>
        <v>0</v>
      </c>
      <c r="X14" s="229"/>
      <c r="Y14" s="231" t="e">
        <f t="shared" si="21"/>
        <v>#DIV/0!</v>
      </c>
      <c r="Z14" s="55"/>
      <c r="AA14" s="272">
        <f>Z14*INDEX('Select Year'!Z$19:AE$19,,MATCH($BN$5,'Select Year'!Z$10:AE$10,0))</f>
        <v>0</v>
      </c>
      <c r="AB14" s="229"/>
      <c r="AC14" s="231" t="e">
        <f t="shared" si="22"/>
        <v>#DIV/0!</v>
      </c>
      <c r="AD14" s="55"/>
      <c r="AE14" s="272">
        <f>AD14*INDEX('Select Year'!Z$19:AE$19,,MATCH($BN$5,'Select Year'!Z$10:AE$10,0))</f>
        <v>0</v>
      </c>
      <c r="AF14" s="229"/>
      <c r="AG14" s="231" t="e">
        <f t="shared" si="23"/>
        <v>#DIV/0!</v>
      </c>
      <c r="AH14" s="55"/>
      <c r="AI14" s="272">
        <f>AH14*INDEX('Select Year'!Z$19:AE$19,,MATCH($BN$5,'Select Year'!Z$10:AE$10,0))</f>
        <v>0</v>
      </c>
      <c r="AJ14" s="229"/>
      <c r="AK14" s="231" t="e">
        <f t="shared" si="24"/>
        <v>#DIV/0!</v>
      </c>
      <c r="AL14" s="55"/>
      <c r="AM14" s="272">
        <f>AL14*INDEX('Select Year'!Z$19:AE$19,,MATCH($BN$5,'Select Year'!Z$10:AE$10,0))</f>
        <v>0</v>
      </c>
      <c r="AN14" s="229"/>
      <c r="AO14" s="231" t="e">
        <f t="shared" si="25"/>
        <v>#DIV/0!</v>
      </c>
      <c r="AP14" s="55"/>
      <c r="AQ14" s="272">
        <f>AP14*INDEX('Select Year'!Z$19:AE$19,,MATCH($BN$5,'Select Year'!Z$10:AE$10,0))</f>
        <v>0</v>
      </c>
      <c r="AR14" s="229"/>
      <c r="AS14" s="231" t="e">
        <f t="shared" si="26"/>
        <v>#DIV/0!</v>
      </c>
      <c r="AT14" s="55"/>
      <c r="AU14" s="272">
        <f>AT14*INDEX('Select Year'!Z$19:AE$19,,MATCH($BN$5,'Select Year'!Z$10:AE$10,0))</f>
        <v>0</v>
      </c>
      <c r="AV14" s="229"/>
      <c r="AW14" s="278" t="e">
        <f t="shared" si="27"/>
        <v>#DIV/0!</v>
      </c>
      <c r="AX14" s="25"/>
      <c r="AY14" s="25"/>
      <c r="AZ14" s="12"/>
      <c r="BF14" s="12"/>
      <c r="BG14" s="12"/>
      <c r="BH14" s="12"/>
      <c r="BI14" s="12"/>
      <c r="BJ14" s="13"/>
      <c r="BK14" s="12"/>
      <c r="CM14" s="124">
        <f t="shared" si="1"/>
        <v>0</v>
      </c>
      <c r="CN14" s="124" t="str">
        <f t="shared" si="28"/>
        <v>May-0</v>
      </c>
      <c r="CO14" s="124" t="str">
        <f t="shared" si="2"/>
        <v>May-0</v>
      </c>
      <c r="CP14" s="124">
        <f t="shared" si="3"/>
        <v>0</v>
      </c>
      <c r="CQ14" s="124">
        <f t="shared" si="4"/>
        <v>0</v>
      </c>
      <c r="CR14" s="124">
        <f t="shared" si="5"/>
        <v>0</v>
      </c>
      <c r="CS14" s="124">
        <f t="shared" si="6"/>
        <v>0</v>
      </c>
      <c r="CT14" s="124">
        <f t="shared" si="7"/>
        <v>0</v>
      </c>
      <c r="CU14" s="124">
        <f t="shared" si="8"/>
        <v>0</v>
      </c>
      <c r="CV14" s="124">
        <f t="shared" si="9"/>
        <v>0</v>
      </c>
      <c r="CW14" s="124">
        <f t="shared" si="10"/>
        <v>0</v>
      </c>
      <c r="CX14" s="124">
        <f t="shared" si="11"/>
        <v>0</v>
      </c>
      <c r="CY14" s="124">
        <f t="shared" si="12"/>
        <v>0</v>
      </c>
      <c r="CZ14" s="126">
        <f t="shared" si="13"/>
        <v>0</v>
      </c>
    </row>
    <row r="15" spans="1:104" s="11" customFormat="1" ht="14.25" customHeight="1" x14ac:dyDescent="0.2">
      <c r="A15" s="276" t="str">
        <f>B15&amp;A4</f>
        <v>Jun</v>
      </c>
      <c r="B15" s="85" t="s">
        <v>5</v>
      </c>
      <c r="C15" s="49">
        <f t="shared" si="0"/>
        <v>0</v>
      </c>
      <c r="D15" s="293">
        <f t="shared" si="14"/>
        <v>0</v>
      </c>
      <c r="E15" s="272">
        <f>D15*INDEX('Select Year'!Z$19:AE$19,,MATCH($BN$5,'Select Year'!Z$10:AE$10,0))</f>
        <v>0</v>
      </c>
      <c r="F15" s="282">
        <f t="shared" si="15"/>
        <v>0</v>
      </c>
      <c r="G15" s="280" t="e">
        <f t="shared" si="16"/>
        <v>#DIV/0!</v>
      </c>
      <c r="H15" s="280" t="e">
        <f t="shared" si="17"/>
        <v>#DIV/0!</v>
      </c>
      <c r="I15" s="36" t="e">
        <f>E15*INDEX('Select Year'!AA$11:AE$15,MATCH('Road Diesel'!C15,'Select Year'!W$11:W$15,0),MATCH($BN$5,'Select Year'!AA$10:AE$10,0))</f>
        <v>#N/A</v>
      </c>
      <c r="J15" s="55"/>
      <c r="K15" s="272">
        <f>J15*INDEX('Select Year'!Z$19:AE$19,,MATCH($BN$5,'Select Year'!Z$10:AE$10,0))</f>
        <v>0</v>
      </c>
      <c r="L15" s="229"/>
      <c r="M15" s="231" t="e">
        <f t="shared" si="18"/>
        <v>#DIV/0!</v>
      </c>
      <c r="N15" s="55"/>
      <c r="O15" s="272">
        <f>N15*INDEX('Select Year'!Z$19:AE$19,,MATCH($BN$5,'Select Year'!Z$10:AE$10,0))</f>
        <v>0</v>
      </c>
      <c r="P15" s="229"/>
      <c r="Q15" s="231" t="e">
        <f t="shared" si="19"/>
        <v>#DIV/0!</v>
      </c>
      <c r="R15" s="55"/>
      <c r="S15" s="272">
        <f>R15*INDEX('Select Year'!Z$19:AE$19,,MATCH($BN$5,'Select Year'!Z$10:AE$10,0))</f>
        <v>0</v>
      </c>
      <c r="T15" s="229"/>
      <c r="U15" s="231" t="e">
        <f t="shared" si="20"/>
        <v>#DIV/0!</v>
      </c>
      <c r="V15" s="55"/>
      <c r="W15" s="272">
        <f>V15*INDEX('Select Year'!Z$19:AE$19,,MATCH($BN$5,'Select Year'!Z$10:AE$10,0))</f>
        <v>0</v>
      </c>
      <c r="X15" s="229"/>
      <c r="Y15" s="231" t="e">
        <f t="shared" si="21"/>
        <v>#DIV/0!</v>
      </c>
      <c r="Z15" s="55"/>
      <c r="AA15" s="272">
        <f>Z15*INDEX('Select Year'!Z$19:AE$19,,MATCH($BN$5,'Select Year'!Z$10:AE$10,0))</f>
        <v>0</v>
      </c>
      <c r="AB15" s="229"/>
      <c r="AC15" s="231" t="e">
        <f t="shared" si="22"/>
        <v>#DIV/0!</v>
      </c>
      <c r="AD15" s="55"/>
      <c r="AE15" s="272">
        <f>AD15*INDEX('Select Year'!Z$19:AE$19,,MATCH($BN$5,'Select Year'!Z$10:AE$10,0))</f>
        <v>0</v>
      </c>
      <c r="AF15" s="229"/>
      <c r="AG15" s="231" t="e">
        <f t="shared" si="23"/>
        <v>#DIV/0!</v>
      </c>
      <c r="AH15" s="55"/>
      <c r="AI15" s="272">
        <f>AH15*INDEX('Select Year'!Z$19:AE$19,,MATCH($BN$5,'Select Year'!Z$10:AE$10,0))</f>
        <v>0</v>
      </c>
      <c r="AJ15" s="229"/>
      <c r="AK15" s="231" t="e">
        <f t="shared" si="24"/>
        <v>#DIV/0!</v>
      </c>
      <c r="AL15" s="55"/>
      <c r="AM15" s="272">
        <f>AL15*INDEX('Select Year'!Z$19:AE$19,,MATCH($BN$5,'Select Year'!Z$10:AE$10,0))</f>
        <v>0</v>
      </c>
      <c r="AN15" s="229"/>
      <c r="AO15" s="231" t="e">
        <f t="shared" si="25"/>
        <v>#DIV/0!</v>
      </c>
      <c r="AP15" s="55"/>
      <c r="AQ15" s="272">
        <f>AP15*INDEX('Select Year'!Z$19:AE$19,,MATCH($BN$5,'Select Year'!Z$10:AE$10,0))</f>
        <v>0</v>
      </c>
      <c r="AR15" s="229"/>
      <c r="AS15" s="231" t="e">
        <f t="shared" si="26"/>
        <v>#DIV/0!</v>
      </c>
      <c r="AT15" s="55"/>
      <c r="AU15" s="272">
        <f>AT15*INDEX('Select Year'!Z$19:AE$19,,MATCH($BN$5,'Select Year'!Z$10:AE$10,0))</f>
        <v>0</v>
      </c>
      <c r="AV15" s="229"/>
      <c r="AW15" s="278" t="e">
        <f t="shared" si="27"/>
        <v>#DIV/0!</v>
      </c>
      <c r="AX15" s="25"/>
      <c r="AY15" s="25"/>
      <c r="AZ15" s="12"/>
      <c r="BF15" s="12"/>
      <c r="BG15" s="12"/>
      <c r="BH15" s="12"/>
      <c r="BI15" s="12"/>
      <c r="BJ15" s="13"/>
      <c r="BK15" s="12"/>
      <c r="CM15" s="124">
        <f t="shared" si="1"/>
        <v>0</v>
      </c>
      <c r="CN15" s="124" t="str">
        <f t="shared" si="28"/>
        <v>Jun-0</v>
      </c>
      <c r="CO15" s="124" t="str">
        <f t="shared" si="2"/>
        <v>Jun-0</v>
      </c>
      <c r="CP15" s="124">
        <f t="shared" si="3"/>
        <v>0</v>
      </c>
      <c r="CQ15" s="124">
        <f t="shared" si="4"/>
        <v>0</v>
      </c>
      <c r="CR15" s="124">
        <f t="shared" si="5"/>
        <v>0</v>
      </c>
      <c r="CS15" s="124">
        <f t="shared" si="6"/>
        <v>0</v>
      </c>
      <c r="CT15" s="124">
        <f t="shared" si="7"/>
        <v>0</v>
      </c>
      <c r="CU15" s="124">
        <f t="shared" si="8"/>
        <v>0</v>
      </c>
      <c r="CV15" s="124">
        <f t="shared" si="9"/>
        <v>0</v>
      </c>
      <c r="CW15" s="124">
        <f t="shared" si="10"/>
        <v>0</v>
      </c>
      <c r="CX15" s="124">
        <f t="shared" si="11"/>
        <v>0</v>
      </c>
      <c r="CY15" s="124">
        <f t="shared" si="12"/>
        <v>0</v>
      </c>
      <c r="CZ15" s="126">
        <f t="shared" si="13"/>
        <v>0</v>
      </c>
    </row>
    <row r="16" spans="1:104" s="11" customFormat="1" ht="14.25" customHeight="1" x14ac:dyDescent="0.2">
      <c r="A16" s="276" t="str">
        <f>B16&amp;A4</f>
        <v>Jul</v>
      </c>
      <c r="B16" s="85" t="s">
        <v>6</v>
      </c>
      <c r="C16" s="49">
        <f t="shared" si="0"/>
        <v>0</v>
      </c>
      <c r="D16" s="293">
        <f t="shared" si="14"/>
        <v>0</v>
      </c>
      <c r="E16" s="272">
        <f>D16*INDEX('Select Year'!Z$19:AE$19,,MATCH($BN$5,'Select Year'!Z$10:AE$10,0))</f>
        <v>0</v>
      </c>
      <c r="F16" s="282">
        <f t="shared" si="15"/>
        <v>0</v>
      </c>
      <c r="G16" s="280" t="e">
        <f t="shared" si="16"/>
        <v>#DIV/0!</v>
      </c>
      <c r="H16" s="280" t="e">
        <f t="shared" si="17"/>
        <v>#DIV/0!</v>
      </c>
      <c r="I16" s="36" t="e">
        <f>E16*INDEX('Select Year'!AA$11:AE$15,MATCH('Road Diesel'!C16,'Select Year'!W$11:W$15,0),MATCH($BN$5,'Select Year'!AA$10:AE$10,0))</f>
        <v>#N/A</v>
      </c>
      <c r="J16" s="55"/>
      <c r="K16" s="272">
        <f>J16*INDEX('Select Year'!Z$19:AE$19,,MATCH($BN$5,'Select Year'!Z$10:AE$10,0))</f>
        <v>0</v>
      </c>
      <c r="L16" s="229"/>
      <c r="M16" s="231" t="e">
        <f t="shared" si="18"/>
        <v>#DIV/0!</v>
      </c>
      <c r="N16" s="55"/>
      <c r="O16" s="272">
        <f>N16*INDEX('Select Year'!Z$19:AE$19,,MATCH($BN$5,'Select Year'!Z$10:AE$10,0))</f>
        <v>0</v>
      </c>
      <c r="P16" s="229"/>
      <c r="Q16" s="231" t="e">
        <f t="shared" si="19"/>
        <v>#DIV/0!</v>
      </c>
      <c r="R16" s="55"/>
      <c r="S16" s="272">
        <f>R16*INDEX('Select Year'!Z$19:AE$19,,MATCH($BN$5,'Select Year'!Z$10:AE$10,0))</f>
        <v>0</v>
      </c>
      <c r="T16" s="229"/>
      <c r="U16" s="231" t="e">
        <f t="shared" si="20"/>
        <v>#DIV/0!</v>
      </c>
      <c r="V16" s="55"/>
      <c r="W16" s="272">
        <f>V16*INDEX('Select Year'!Z$19:AE$19,,MATCH($BN$5,'Select Year'!Z$10:AE$10,0))</f>
        <v>0</v>
      </c>
      <c r="X16" s="229"/>
      <c r="Y16" s="231" t="e">
        <f t="shared" si="21"/>
        <v>#DIV/0!</v>
      </c>
      <c r="Z16" s="55"/>
      <c r="AA16" s="272">
        <f>Z16*INDEX('Select Year'!Z$19:AE$19,,MATCH($BN$5,'Select Year'!Z$10:AE$10,0))</f>
        <v>0</v>
      </c>
      <c r="AB16" s="229"/>
      <c r="AC16" s="231" t="e">
        <f t="shared" si="22"/>
        <v>#DIV/0!</v>
      </c>
      <c r="AD16" s="55"/>
      <c r="AE16" s="272">
        <f>AD16*INDEX('Select Year'!Z$19:AE$19,,MATCH($BN$5,'Select Year'!Z$10:AE$10,0))</f>
        <v>0</v>
      </c>
      <c r="AF16" s="229"/>
      <c r="AG16" s="231" t="e">
        <f t="shared" si="23"/>
        <v>#DIV/0!</v>
      </c>
      <c r="AH16" s="55"/>
      <c r="AI16" s="272">
        <f>AH16*INDEX('Select Year'!Z$19:AE$19,,MATCH($BN$5,'Select Year'!Z$10:AE$10,0))</f>
        <v>0</v>
      </c>
      <c r="AJ16" s="229"/>
      <c r="AK16" s="231" t="e">
        <f t="shared" si="24"/>
        <v>#DIV/0!</v>
      </c>
      <c r="AL16" s="55"/>
      <c r="AM16" s="272">
        <f>AL16*INDEX('Select Year'!Z$19:AE$19,,MATCH($BN$5,'Select Year'!Z$10:AE$10,0))</f>
        <v>0</v>
      </c>
      <c r="AN16" s="229"/>
      <c r="AO16" s="231" t="e">
        <f t="shared" si="25"/>
        <v>#DIV/0!</v>
      </c>
      <c r="AP16" s="55"/>
      <c r="AQ16" s="272">
        <f>AP16*INDEX('Select Year'!Z$19:AE$19,,MATCH($BN$5,'Select Year'!Z$10:AE$10,0))</f>
        <v>0</v>
      </c>
      <c r="AR16" s="229"/>
      <c r="AS16" s="231" t="e">
        <f t="shared" si="26"/>
        <v>#DIV/0!</v>
      </c>
      <c r="AT16" s="55"/>
      <c r="AU16" s="272">
        <f>AT16*INDEX('Select Year'!Z$19:AE$19,,MATCH($BN$5,'Select Year'!Z$10:AE$10,0))</f>
        <v>0</v>
      </c>
      <c r="AV16" s="229"/>
      <c r="AW16" s="278" t="e">
        <f t="shared" si="27"/>
        <v>#DIV/0!</v>
      </c>
      <c r="AX16" s="25"/>
      <c r="AY16" s="25"/>
      <c r="AZ16" s="12"/>
      <c r="BF16" s="12"/>
      <c r="BG16" s="12"/>
      <c r="BH16" s="12"/>
      <c r="BI16" s="12"/>
      <c r="BJ16" s="13"/>
      <c r="BK16" s="12"/>
      <c r="CM16" s="124">
        <f t="shared" si="1"/>
        <v>0</v>
      </c>
      <c r="CN16" s="124" t="str">
        <f t="shared" si="28"/>
        <v>Jul-0</v>
      </c>
      <c r="CO16" s="124" t="str">
        <f t="shared" si="2"/>
        <v>Jul-0</v>
      </c>
      <c r="CP16" s="124">
        <f t="shared" si="3"/>
        <v>0</v>
      </c>
      <c r="CQ16" s="124">
        <f t="shared" si="4"/>
        <v>0</v>
      </c>
      <c r="CR16" s="124">
        <f t="shared" si="5"/>
        <v>0</v>
      </c>
      <c r="CS16" s="124">
        <f t="shared" si="6"/>
        <v>0</v>
      </c>
      <c r="CT16" s="124">
        <f t="shared" si="7"/>
        <v>0</v>
      </c>
      <c r="CU16" s="124">
        <f t="shared" si="8"/>
        <v>0</v>
      </c>
      <c r="CV16" s="124">
        <f t="shared" si="9"/>
        <v>0</v>
      </c>
      <c r="CW16" s="124">
        <f t="shared" si="10"/>
        <v>0</v>
      </c>
      <c r="CX16" s="124">
        <f t="shared" si="11"/>
        <v>0</v>
      </c>
      <c r="CY16" s="124">
        <f t="shared" si="12"/>
        <v>0</v>
      </c>
      <c r="CZ16" s="126">
        <f t="shared" si="13"/>
        <v>0</v>
      </c>
    </row>
    <row r="17" spans="1:104" s="11" customFormat="1" ht="14.25" customHeight="1" x14ac:dyDescent="0.2">
      <c r="A17" s="276" t="str">
        <f>B17&amp;A4</f>
        <v>Aug</v>
      </c>
      <c r="B17" s="85" t="s">
        <v>7</v>
      </c>
      <c r="C17" s="49">
        <f t="shared" si="0"/>
        <v>0</v>
      </c>
      <c r="D17" s="293">
        <f t="shared" si="14"/>
        <v>0</v>
      </c>
      <c r="E17" s="272">
        <f>D17*INDEX('Select Year'!Z$19:AE$19,,MATCH($BN$5,'Select Year'!Z$10:AE$10,0))</f>
        <v>0</v>
      </c>
      <c r="F17" s="282">
        <f t="shared" si="15"/>
        <v>0</v>
      </c>
      <c r="G17" s="280" t="e">
        <f t="shared" si="16"/>
        <v>#DIV/0!</v>
      </c>
      <c r="H17" s="280" t="e">
        <f t="shared" si="17"/>
        <v>#DIV/0!</v>
      </c>
      <c r="I17" s="36" t="e">
        <f>E17*INDEX('Select Year'!AA$11:AE$15,MATCH('Road Diesel'!C17,'Select Year'!W$11:W$15,0),MATCH($BN$5,'Select Year'!AA$10:AE$10,0))</f>
        <v>#N/A</v>
      </c>
      <c r="J17" s="55"/>
      <c r="K17" s="272">
        <f>J17*INDEX('Select Year'!Z$19:AE$19,,MATCH($BN$5,'Select Year'!Z$10:AE$10,0))</f>
        <v>0</v>
      </c>
      <c r="L17" s="229"/>
      <c r="M17" s="231" t="e">
        <f t="shared" si="18"/>
        <v>#DIV/0!</v>
      </c>
      <c r="N17" s="55"/>
      <c r="O17" s="272">
        <f>N17*INDEX('Select Year'!Z$19:AE$19,,MATCH($BN$5,'Select Year'!Z$10:AE$10,0))</f>
        <v>0</v>
      </c>
      <c r="P17" s="229"/>
      <c r="Q17" s="231" t="e">
        <f t="shared" si="19"/>
        <v>#DIV/0!</v>
      </c>
      <c r="R17" s="55"/>
      <c r="S17" s="272">
        <f>R17*INDEX('Select Year'!Z$19:AE$19,,MATCH($BN$5,'Select Year'!Z$10:AE$10,0))</f>
        <v>0</v>
      </c>
      <c r="T17" s="229"/>
      <c r="U17" s="231" t="e">
        <f t="shared" si="20"/>
        <v>#DIV/0!</v>
      </c>
      <c r="V17" s="55"/>
      <c r="W17" s="272">
        <f>V17*INDEX('Select Year'!Z$19:AE$19,,MATCH($BN$5,'Select Year'!Z$10:AE$10,0))</f>
        <v>0</v>
      </c>
      <c r="X17" s="229"/>
      <c r="Y17" s="231" t="e">
        <f t="shared" si="21"/>
        <v>#DIV/0!</v>
      </c>
      <c r="Z17" s="55"/>
      <c r="AA17" s="272">
        <f>Z17*INDEX('Select Year'!Z$19:AE$19,,MATCH($BN$5,'Select Year'!Z$10:AE$10,0))</f>
        <v>0</v>
      </c>
      <c r="AB17" s="229"/>
      <c r="AC17" s="231" t="e">
        <f t="shared" si="22"/>
        <v>#DIV/0!</v>
      </c>
      <c r="AD17" s="55"/>
      <c r="AE17" s="272">
        <f>AD17*INDEX('Select Year'!Z$19:AE$19,,MATCH($BN$5,'Select Year'!Z$10:AE$10,0))</f>
        <v>0</v>
      </c>
      <c r="AF17" s="229"/>
      <c r="AG17" s="231" t="e">
        <f t="shared" si="23"/>
        <v>#DIV/0!</v>
      </c>
      <c r="AH17" s="55"/>
      <c r="AI17" s="272">
        <f>AH17*INDEX('Select Year'!Z$19:AE$19,,MATCH($BN$5,'Select Year'!Z$10:AE$10,0))</f>
        <v>0</v>
      </c>
      <c r="AJ17" s="229"/>
      <c r="AK17" s="231" t="e">
        <f t="shared" si="24"/>
        <v>#DIV/0!</v>
      </c>
      <c r="AL17" s="55"/>
      <c r="AM17" s="272">
        <f>AL17*INDEX('Select Year'!Z$19:AE$19,,MATCH($BN$5,'Select Year'!Z$10:AE$10,0))</f>
        <v>0</v>
      </c>
      <c r="AN17" s="229"/>
      <c r="AO17" s="231" t="e">
        <f t="shared" si="25"/>
        <v>#DIV/0!</v>
      </c>
      <c r="AP17" s="55"/>
      <c r="AQ17" s="272">
        <f>AP17*INDEX('Select Year'!Z$19:AE$19,,MATCH($BN$5,'Select Year'!Z$10:AE$10,0))</f>
        <v>0</v>
      </c>
      <c r="AR17" s="229"/>
      <c r="AS17" s="231" t="e">
        <f t="shared" si="26"/>
        <v>#DIV/0!</v>
      </c>
      <c r="AT17" s="55"/>
      <c r="AU17" s="272">
        <f>AT17*INDEX('Select Year'!Z$19:AE$19,,MATCH($BN$5,'Select Year'!Z$10:AE$10,0))</f>
        <v>0</v>
      </c>
      <c r="AV17" s="229"/>
      <c r="AW17" s="278" t="e">
        <f t="shared" si="27"/>
        <v>#DIV/0!</v>
      </c>
      <c r="AX17" s="25"/>
      <c r="AY17" s="25"/>
      <c r="AZ17" s="12"/>
      <c r="BF17" s="12"/>
      <c r="BG17" s="12"/>
      <c r="BH17" s="12"/>
      <c r="BI17" s="12"/>
      <c r="BJ17" s="13"/>
      <c r="BK17" s="12"/>
      <c r="CM17" s="124">
        <f t="shared" si="1"/>
        <v>0</v>
      </c>
      <c r="CN17" s="124" t="str">
        <f t="shared" si="28"/>
        <v>Aug-0</v>
      </c>
      <c r="CO17" s="124" t="str">
        <f t="shared" si="2"/>
        <v>Aug-0</v>
      </c>
      <c r="CP17" s="124">
        <f t="shared" si="3"/>
        <v>0</v>
      </c>
      <c r="CQ17" s="124">
        <f t="shared" si="4"/>
        <v>0</v>
      </c>
      <c r="CR17" s="124">
        <f t="shared" si="5"/>
        <v>0</v>
      </c>
      <c r="CS17" s="124">
        <f t="shared" si="6"/>
        <v>0</v>
      </c>
      <c r="CT17" s="124">
        <f t="shared" si="7"/>
        <v>0</v>
      </c>
      <c r="CU17" s="124">
        <f t="shared" si="8"/>
        <v>0</v>
      </c>
      <c r="CV17" s="124">
        <f t="shared" si="9"/>
        <v>0</v>
      </c>
      <c r="CW17" s="124">
        <f t="shared" si="10"/>
        <v>0</v>
      </c>
      <c r="CX17" s="124">
        <f t="shared" si="11"/>
        <v>0</v>
      </c>
      <c r="CY17" s="124">
        <f t="shared" si="12"/>
        <v>0</v>
      </c>
      <c r="CZ17" s="126">
        <f t="shared" si="13"/>
        <v>0</v>
      </c>
    </row>
    <row r="18" spans="1:104" s="11" customFormat="1" ht="14.25" customHeight="1" x14ac:dyDescent="0.2">
      <c r="A18" s="276" t="str">
        <f>B18&amp;A4</f>
        <v>Sep</v>
      </c>
      <c r="B18" s="85" t="s">
        <v>8</v>
      </c>
      <c r="C18" s="49">
        <f t="shared" si="0"/>
        <v>0</v>
      </c>
      <c r="D18" s="293">
        <f t="shared" si="14"/>
        <v>0</v>
      </c>
      <c r="E18" s="272">
        <f>D18*INDEX('Select Year'!Z$19:AE$19,,MATCH($BN$5,'Select Year'!Z$10:AE$10,0))</f>
        <v>0</v>
      </c>
      <c r="F18" s="282">
        <f t="shared" si="15"/>
        <v>0</v>
      </c>
      <c r="G18" s="280" t="e">
        <f t="shared" si="16"/>
        <v>#DIV/0!</v>
      </c>
      <c r="H18" s="280" t="e">
        <f t="shared" si="17"/>
        <v>#DIV/0!</v>
      </c>
      <c r="I18" s="36" t="e">
        <f>E18*INDEX('Select Year'!AA$11:AE$15,MATCH('Road Diesel'!C18,'Select Year'!W$11:W$15,0),MATCH($BN$5,'Select Year'!AA$10:AE$10,0))</f>
        <v>#N/A</v>
      </c>
      <c r="J18" s="55"/>
      <c r="K18" s="272">
        <f>J18*INDEX('Select Year'!Z$19:AE$19,,MATCH($BN$5,'Select Year'!Z$10:AE$10,0))</f>
        <v>0</v>
      </c>
      <c r="L18" s="229"/>
      <c r="M18" s="231" t="e">
        <f t="shared" si="18"/>
        <v>#DIV/0!</v>
      </c>
      <c r="N18" s="55"/>
      <c r="O18" s="272">
        <f>N18*INDEX('Select Year'!Z$19:AE$19,,MATCH($BN$5,'Select Year'!Z$10:AE$10,0))</f>
        <v>0</v>
      </c>
      <c r="P18" s="229"/>
      <c r="Q18" s="231" t="e">
        <f t="shared" si="19"/>
        <v>#DIV/0!</v>
      </c>
      <c r="R18" s="55"/>
      <c r="S18" s="272">
        <f>R18*INDEX('Select Year'!Z$19:AE$19,,MATCH($BN$5,'Select Year'!Z$10:AE$10,0))</f>
        <v>0</v>
      </c>
      <c r="T18" s="229"/>
      <c r="U18" s="231" t="e">
        <f t="shared" si="20"/>
        <v>#DIV/0!</v>
      </c>
      <c r="V18" s="55"/>
      <c r="W18" s="272">
        <f>V18*INDEX('Select Year'!Z$19:AE$19,,MATCH($BN$5,'Select Year'!Z$10:AE$10,0))</f>
        <v>0</v>
      </c>
      <c r="X18" s="229"/>
      <c r="Y18" s="231" t="e">
        <f t="shared" si="21"/>
        <v>#DIV/0!</v>
      </c>
      <c r="Z18" s="55"/>
      <c r="AA18" s="272">
        <f>Z18*INDEX('Select Year'!Z$19:AE$19,,MATCH($BN$5,'Select Year'!Z$10:AE$10,0))</f>
        <v>0</v>
      </c>
      <c r="AB18" s="229"/>
      <c r="AC18" s="231" t="e">
        <f t="shared" si="22"/>
        <v>#DIV/0!</v>
      </c>
      <c r="AD18" s="55"/>
      <c r="AE18" s="272">
        <f>AD18*INDEX('Select Year'!Z$19:AE$19,,MATCH($BN$5,'Select Year'!Z$10:AE$10,0))</f>
        <v>0</v>
      </c>
      <c r="AF18" s="229"/>
      <c r="AG18" s="231" t="e">
        <f t="shared" si="23"/>
        <v>#DIV/0!</v>
      </c>
      <c r="AH18" s="55"/>
      <c r="AI18" s="272">
        <f>AH18*INDEX('Select Year'!Z$19:AE$19,,MATCH($BN$5,'Select Year'!Z$10:AE$10,0))</f>
        <v>0</v>
      </c>
      <c r="AJ18" s="229"/>
      <c r="AK18" s="231" t="e">
        <f t="shared" si="24"/>
        <v>#DIV/0!</v>
      </c>
      <c r="AL18" s="55"/>
      <c r="AM18" s="272">
        <f>AL18*INDEX('Select Year'!Z$19:AE$19,,MATCH($BN$5,'Select Year'!Z$10:AE$10,0))</f>
        <v>0</v>
      </c>
      <c r="AN18" s="229"/>
      <c r="AO18" s="231" t="e">
        <f t="shared" si="25"/>
        <v>#DIV/0!</v>
      </c>
      <c r="AP18" s="55"/>
      <c r="AQ18" s="272">
        <f>AP18*INDEX('Select Year'!Z$19:AE$19,,MATCH($BN$5,'Select Year'!Z$10:AE$10,0))</f>
        <v>0</v>
      </c>
      <c r="AR18" s="229"/>
      <c r="AS18" s="231" t="e">
        <f t="shared" si="26"/>
        <v>#DIV/0!</v>
      </c>
      <c r="AT18" s="55"/>
      <c r="AU18" s="272">
        <f>AT18*INDEX('Select Year'!Z$19:AE$19,,MATCH($BN$5,'Select Year'!Z$10:AE$10,0))</f>
        <v>0</v>
      </c>
      <c r="AV18" s="229"/>
      <c r="AW18" s="278" t="e">
        <f t="shared" si="27"/>
        <v>#DIV/0!</v>
      </c>
      <c r="AX18" s="25"/>
      <c r="AY18" s="25"/>
      <c r="AZ18" s="12"/>
      <c r="BF18" s="12"/>
      <c r="BG18" s="12"/>
      <c r="BH18" s="12"/>
      <c r="BI18" s="12"/>
      <c r="BJ18" s="13"/>
      <c r="BK18" s="12"/>
      <c r="CM18" s="124">
        <f t="shared" si="1"/>
        <v>0</v>
      </c>
      <c r="CN18" s="124" t="str">
        <f t="shared" si="28"/>
        <v>Sep-0</v>
      </c>
      <c r="CO18" s="124" t="str">
        <f t="shared" si="2"/>
        <v>Sep-0</v>
      </c>
      <c r="CP18" s="124">
        <f t="shared" si="3"/>
        <v>0</v>
      </c>
      <c r="CQ18" s="124">
        <f t="shared" si="4"/>
        <v>0</v>
      </c>
      <c r="CR18" s="124">
        <f t="shared" si="5"/>
        <v>0</v>
      </c>
      <c r="CS18" s="124">
        <f t="shared" si="6"/>
        <v>0</v>
      </c>
      <c r="CT18" s="124">
        <f t="shared" si="7"/>
        <v>0</v>
      </c>
      <c r="CU18" s="124">
        <f t="shared" si="8"/>
        <v>0</v>
      </c>
      <c r="CV18" s="124">
        <f t="shared" si="9"/>
        <v>0</v>
      </c>
      <c r="CW18" s="124">
        <f t="shared" si="10"/>
        <v>0</v>
      </c>
      <c r="CX18" s="124">
        <f t="shared" si="11"/>
        <v>0</v>
      </c>
      <c r="CY18" s="124">
        <f t="shared" si="12"/>
        <v>0</v>
      </c>
      <c r="CZ18" s="126">
        <f t="shared" si="13"/>
        <v>0</v>
      </c>
    </row>
    <row r="19" spans="1:104" s="11" customFormat="1" ht="14.25" customHeight="1" x14ac:dyDescent="0.2">
      <c r="A19" s="276" t="str">
        <f>B19&amp;A4</f>
        <v>Oct</v>
      </c>
      <c r="B19" s="85" t="s">
        <v>9</v>
      </c>
      <c r="C19" s="49">
        <f t="shared" si="0"/>
        <v>0</v>
      </c>
      <c r="D19" s="293">
        <f t="shared" si="14"/>
        <v>0</v>
      </c>
      <c r="E19" s="272">
        <f>D19*INDEX('Select Year'!Z$19:AE$19,,MATCH($BN$5,'Select Year'!Z$10:AE$10,0))</f>
        <v>0</v>
      </c>
      <c r="F19" s="282">
        <f t="shared" si="15"/>
        <v>0</v>
      </c>
      <c r="G19" s="280" t="e">
        <f t="shared" si="16"/>
        <v>#DIV/0!</v>
      </c>
      <c r="H19" s="280" t="e">
        <f t="shared" si="17"/>
        <v>#DIV/0!</v>
      </c>
      <c r="I19" s="36" t="e">
        <f>E19*INDEX('Select Year'!AA$11:AE$15,MATCH('Road Diesel'!C19,'Select Year'!W$11:W$15,0),MATCH($BN$5,'Select Year'!AA$10:AE$10,0))</f>
        <v>#N/A</v>
      </c>
      <c r="J19" s="55"/>
      <c r="K19" s="272">
        <f>J19*INDEX('Select Year'!Z$19:AE$19,,MATCH($BN$5,'Select Year'!Z$10:AE$10,0))</f>
        <v>0</v>
      </c>
      <c r="L19" s="229"/>
      <c r="M19" s="231" t="e">
        <f t="shared" si="18"/>
        <v>#DIV/0!</v>
      </c>
      <c r="N19" s="55"/>
      <c r="O19" s="272">
        <f>N19*INDEX('Select Year'!Z$19:AE$19,,MATCH($BN$5,'Select Year'!Z$10:AE$10,0))</f>
        <v>0</v>
      </c>
      <c r="P19" s="229"/>
      <c r="Q19" s="231" t="e">
        <f t="shared" si="19"/>
        <v>#DIV/0!</v>
      </c>
      <c r="R19" s="55"/>
      <c r="S19" s="272">
        <f>R19*INDEX('Select Year'!Z$19:AE$19,,MATCH($BN$5,'Select Year'!Z$10:AE$10,0))</f>
        <v>0</v>
      </c>
      <c r="T19" s="229"/>
      <c r="U19" s="231" t="e">
        <f t="shared" si="20"/>
        <v>#DIV/0!</v>
      </c>
      <c r="V19" s="55"/>
      <c r="W19" s="272">
        <f>V19*INDEX('Select Year'!Z$19:AE$19,,MATCH($BN$5,'Select Year'!Z$10:AE$10,0))</f>
        <v>0</v>
      </c>
      <c r="X19" s="229"/>
      <c r="Y19" s="231" t="e">
        <f t="shared" si="21"/>
        <v>#DIV/0!</v>
      </c>
      <c r="Z19" s="55"/>
      <c r="AA19" s="272">
        <f>Z19*INDEX('Select Year'!Z$19:AE$19,,MATCH($BN$5,'Select Year'!Z$10:AE$10,0))</f>
        <v>0</v>
      </c>
      <c r="AB19" s="229"/>
      <c r="AC19" s="231" t="e">
        <f t="shared" si="22"/>
        <v>#DIV/0!</v>
      </c>
      <c r="AD19" s="55"/>
      <c r="AE19" s="272">
        <f>AD19*INDEX('Select Year'!Z$19:AE$19,,MATCH($BN$5,'Select Year'!Z$10:AE$10,0))</f>
        <v>0</v>
      </c>
      <c r="AF19" s="229"/>
      <c r="AG19" s="231" t="e">
        <f t="shared" si="23"/>
        <v>#DIV/0!</v>
      </c>
      <c r="AH19" s="55"/>
      <c r="AI19" s="272">
        <f>AH19*INDEX('Select Year'!Z$19:AE$19,,MATCH($BN$5,'Select Year'!Z$10:AE$10,0))</f>
        <v>0</v>
      </c>
      <c r="AJ19" s="229"/>
      <c r="AK19" s="231" t="e">
        <f t="shared" si="24"/>
        <v>#DIV/0!</v>
      </c>
      <c r="AL19" s="55"/>
      <c r="AM19" s="272">
        <f>AL19*INDEX('Select Year'!Z$19:AE$19,,MATCH($BN$5,'Select Year'!Z$10:AE$10,0))</f>
        <v>0</v>
      </c>
      <c r="AN19" s="229"/>
      <c r="AO19" s="231" t="e">
        <f t="shared" si="25"/>
        <v>#DIV/0!</v>
      </c>
      <c r="AP19" s="55"/>
      <c r="AQ19" s="272">
        <f>AP19*INDEX('Select Year'!Z$19:AE$19,,MATCH($BN$5,'Select Year'!Z$10:AE$10,0))</f>
        <v>0</v>
      </c>
      <c r="AR19" s="229"/>
      <c r="AS19" s="231" t="e">
        <f t="shared" si="26"/>
        <v>#DIV/0!</v>
      </c>
      <c r="AT19" s="55"/>
      <c r="AU19" s="272">
        <f>AT19*INDEX('Select Year'!Z$19:AE$19,,MATCH($BN$5,'Select Year'!Z$10:AE$10,0))</f>
        <v>0</v>
      </c>
      <c r="AV19" s="229"/>
      <c r="AW19" s="278" t="e">
        <f t="shared" si="27"/>
        <v>#DIV/0!</v>
      </c>
      <c r="AX19" s="25"/>
      <c r="AY19" s="25"/>
      <c r="AZ19" s="12"/>
      <c r="BF19" s="12"/>
      <c r="BG19" s="12"/>
      <c r="BH19" s="12"/>
      <c r="BI19" s="12"/>
      <c r="BJ19" s="13"/>
      <c r="BK19" s="12"/>
      <c r="CM19" s="124">
        <f t="shared" si="1"/>
        <v>0</v>
      </c>
      <c r="CN19" s="124" t="str">
        <f t="shared" si="28"/>
        <v>Oct-0</v>
      </c>
      <c r="CO19" s="124" t="str">
        <f t="shared" si="2"/>
        <v>Oct-0</v>
      </c>
      <c r="CP19" s="124">
        <f t="shared" si="3"/>
        <v>0</v>
      </c>
      <c r="CQ19" s="124">
        <f t="shared" si="4"/>
        <v>0</v>
      </c>
      <c r="CR19" s="124">
        <f t="shared" si="5"/>
        <v>0</v>
      </c>
      <c r="CS19" s="124">
        <f t="shared" si="6"/>
        <v>0</v>
      </c>
      <c r="CT19" s="124">
        <f t="shared" si="7"/>
        <v>0</v>
      </c>
      <c r="CU19" s="124">
        <f t="shared" si="8"/>
        <v>0</v>
      </c>
      <c r="CV19" s="124">
        <f t="shared" si="9"/>
        <v>0</v>
      </c>
      <c r="CW19" s="124">
        <f t="shared" si="10"/>
        <v>0</v>
      </c>
      <c r="CX19" s="124">
        <f t="shared" si="11"/>
        <v>0</v>
      </c>
      <c r="CY19" s="124">
        <f t="shared" si="12"/>
        <v>0</v>
      </c>
      <c r="CZ19" s="126">
        <f t="shared" si="13"/>
        <v>0</v>
      </c>
    </row>
    <row r="20" spans="1:104" s="11" customFormat="1" ht="14.25" customHeight="1" x14ac:dyDescent="0.2">
      <c r="A20" s="276" t="str">
        <f>B20&amp;A4</f>
        <v>Nov</v>
      </c>
      <c r="B20" s="85" t="s">
        <v>10</v>
      </c>
      <c r="C20" s="49">
        <f t="shared" si="0"/>
        <v>0</v>
      </c>
      <c r="D20" s="293">
        <f t="shared" si="14"/>
        <v>0</v>
      </c>
      <c r="E20" s="272">
        <f>D20*INDEX('Select Year'!Z$19:AE$19,,MATCH($BN$5,'Select Year'!Z$10:AE$10,0))</f>
        <v>0</v>
      </c>
      <c r="F20" s="282">
        <f t="shared" si="15"/>
        <v>0</v>
      </c>
      <c r="G20" s="280" t="e">
        <f t="shared" si="16"/>
        <v>#DIV/0!</v>
      </c>
      <c r="H20" s="280" t="e">
        <f t="shared" si="17"/>
        <v>#DIV/0!</v>
      </c>
      <c r="I20" s="36" t="e">
        <f>E20*INDEX('Select Year'!AA$11:AE$15,MATCH('Road Diesel'!C20,'Select Year'!W$11:W$15,0),MATCH($BN$5,'Select Year'!AA$10:AE$10,0))</f>
        <v>#N/A</v>
      </c>
      <c r="J20" s="55"/>
      <c r="K20" s="272">
        <f>J20*INDEX('Select Year'!Z$19:AE$19,,MATCH($BN$5,'Select Year'!Z$10:AE$10,0))</f>
        <v>0</v>
      </c>
      <c r="L20" s="229"/>
      <c r="M20" s="231" t="e">
        <f t="shared" si="18"/>
        <v>#DIV/0!</v>
      </c>
      <c r="N20" s="55"/>
      <c r="O20" s="272">
        <f>N20*INDEX('Select Year'!Z$19:AE$19,,MATCH($BN$5,'Select Year'!Z$10:AE$10,0))</f>
        <v>0</v>
      </c>
      <c r="P20" s="229"/>
      <c r="Q20" s="231" t="e">
        <f t="shared" si="19"/>
        <v>#DIV/0!</v>
      </c>
      <c r="R20" s="55"/>
      <c r="S20" s="272">
        <f>R20*INDEX('Select Year'!Z$19:AE$19,,MATCH($BN$5,'Select Year'!Z$10:AE$10,0))</f>
        <v>0</v>
      </c>
      <c r="T20" s="229"/>
      <c r="U20" s="231" t="e">
        <f t="shared" si="20"/>
        <v>#DIV/0!</v>
      </c>
      <c r="V20" s="55"/>
      <c r="W20" s="272">
        <f>V20*INDEX('Select Year'!Z$19:AE$19,,MATCH($BN$5,'Select Year'!Z$10:AE$10,0))</f>
        <v>0</v>
      </c>
      <c r="X20" s="229"/>
      <c r="Y20" s="231" t="e">
        <f t="shared" si="21"/>
        <v>#DIV/0!</v>
      </c>
      <c r="Z20" s="55"/>
      <c r="AA20" s="272">
        <f>Z20*INDEX('Select Year'!Z$19:AE$19,,MATCH($BN$5,'Select Year'!Z$10:AE$10,0))</f>
        <v>0</v>
      </c>
      <c r="AB20" s="229"/>
      <c r="AC20" s="231" t="e">
        <f t="shared" si="22"/>
        <v>#DIV/0!</v>
      </c>
      <c r="AD20" s="55"/>
      <c r="AE20" s="272">
        <f>AD20*INDEX('Select Year'!Z$19:AE$19,,MATCH($BN$5,'Select Year'!Z$10:AE$10,0))</f>
        <v>0</v>
      </c>
      <c r="AF20" s="229"/>
      <c r="AG20" s="231" t="e">
        <f t="shared" si="23"/>
        <v>#DIV/0!</v>
      </c>
      <c r="AH20" s="55"/>
      <c r="AI20" s="272">
        <f>AH20*INDEX('Select Year'!Z$19:AE$19,,MATCH($BN$5,'Select Year'!Z$10:AE$10,0))</f>
        <v>0</v>
      </c>
      <c r="AJ20" s="229"/>
      <c r="AK20" s="231" t="e">
        <f t="shared" si="24"/>
        <v>#DIV/0!</v>
      </c>
      <c r="AL20" s="55"/>
      <c r="AM20" s="272">
        <f>AL20*INDEX('Select Year'!Z$19:AE$19,,MATCH($BN$5,'Select Year'!Z$10:AE$10,0))</f>
        <v>0</v>
      </c>
      <c r="AN20" s="229"/>
      <c r="AO20" s="231" t="e">
        <f t="shared" si="25"/>
        <v>#DIV/0!</v>
      </c>
      <c r="AP20" s="55"/>
      <c r="AQ20" s="272">
        <f>AP20*INDEX('Select Year'!Z$19:AE$19,,MATCH($BN$5,'Select Year'!Z$10:AE$10,0))</f>
        <v>0</v>
      </c>
      <c r="AR20" s="229"/>
      <c r="AS20" s="231" t="e">
        <f t="shared" si="26"/>
        <v>#DIV/0!</v>
      </c>
      <c r="AT20" s="55"/>
      <c r="AU20" s="272">
        <f>AT20*INDEX('Select Year'!Z$19:AE$19,,MATCH($BN$5,'Select Year'!Z$10:AE$10,0))</f>
        <v>0</v>
      </c>
      <c r="AV20" s="229"/>
      <c r="AW20" s="278" t="e">
        <f t="shared" si="27"/>
        <v>#DIV/0!</v>
      </c>
      <c r="AX20" s="25"/>
      <c r="AY20" s="25"/>
      <c r="AZ20" s="12"/>
      <c r="BF20" s="12"/>
      <c r="BG20" s="12"/>
      <c r="BH20" s="12"/>
      <c r="BI20" s="12"/>
      <c r="BJ20" s="13"/>
      <c r="BK20" s="12"/>
      <c r="CM20" s="124">
        <f t="shared" si="1"/>
        <v>0</v>
      </c>
      <c r="CN20" s="124" t="str">
        <f t="shared" si="28"/>
        <v>Nov-0</v>
      </c>
      <c r="CO20" s="124" t="str">
        <f t="shared" si="2"/>
        <v>Nov-0</v>
      </c>
      <c r="CP20" s="124">
        <f t="shared" si="3"/>
        <v>0</v>
      </c>
      <c r="CQ20" s="124">
        <f t="shared" si="4"/>
        <v>0</v>
      </c>
      <c r="CR20" s="124">
        <f t="shared" si="5"/>
        <v>0</v>
      </c>
      <c r="CS20" s="124">
        <f t="shared" si="6"/>
        <v>0</v>
      </c>
      <c r="CT20" s="124">
        <f t="shared" si="7"/>
        <v>0</v>
      </c>
      <c r="CU20" s="124">
        <f t="shared" si="8"/>
        <v>0</v>
      </c>
      <c r="CV20" s="124">
        <f t="shared" si="9"/>
        <v>0</v>
      </c>
      <c r="CW20" s="124">
        <f t="shared" si="10"/>
        <v>0</v>
      </c>
      <c r="CX20" s="124">
        <f t="shared" si="11"/>
        <v>0</v>
      </c>
      <c r="CY20" s="124">
        <f t="shared" si="12"/>
        <v>0</v>
      </c>
      <c r="CZ20" s="126">
        <f t="shared" si="13"/>
        <v>0</v>
      </c>
    </row>
    <row r="21" spans="1:104" s="11" customFormat="1" ht="14.25" customHeight="1" thickBot="1" x14ac:dyDescent="0.25">
      <c r="A21" s="276" t="str">
        <f>B21&amp;A4</f>
        <v>Dec</v>
      </c>
      <c r="B21" s="550" t="s">
        <v>11</v>
      </c>
      <c r="C21" s="551">
        <f t="shared" si="0"/>
        <v>0</v>
      </c>
      <c r="D21" s="294">
        <f t="shared" si="14"/>
        <v>0</v>
      </c>
      <c r="E21" s="274">
        <f>D21*INDEX('Select Year'!Z$19:AE$19,,MATCH($BN$5,'Select Year'!Z$10:AE$10,0))</f>
        <v>0</v>
      </c>
      <c r="F21" s="283">
        <f t="shared" si="15"/>
        <v>0</v>
      </c>
      <c r="G21" s="281" t="e">
        <f t="shared" si="16"/>
        <v>#DIV/0!</v>
      </c>
      <c r="H21" s="281" t="e">
        <f t="shared" si="17"/>
        <v>#DIV/0!</v>
      </c>
      <c r="I21" s="235" t="e">
        <f>E21*INDEX('Select Year'!AA$11:AE$15,MATCH('Road Diesel'!C21,'Select Year'!W$11:W$15,0),MATCH($BN$5,'Select Year'!AA$10:AE$10,0))</f>
        <v>#N/A</v>
      </c>
      <c r="J21" s="87"/>
      <c r="K21" s="274">
        <f>J21*INDEX('Select Year'!Z$19:AE$19,,MATCH($BN$5,'Select Year'!Z$10:AE$10,0))</f>
        <v>0</v>
      </c>
      <c r="L21" s="95"/>
      <c r="M21" s="232" t="e">
        <f t="shared" si="18"/>
        <v>#DIV/0!</v>
      </c>
      <c r="N21" s="87"/>
      <c r="O21" s="274">
        <f>N21*INDEX('Select Year'!Z$19:AE$19,,MATCH($BN$5,'Select Year'!Z$10:AE$10,0))</f>
        <v>0</v>
      </c>
      <c r="P21" s="95"/>
      <c r="Q21" s="232" t="e">
        <f t="shared" si="19"/>
        <v>#DIV/0!</v>
      </c>
      <c r="R21" s="87"/>
      <c r="S21" s="274">
        <f>R21*INDEX('Select Year'!Z$19:AE$19,,MATCH($BN$5,'Select Year'!Z$10:AE$10,0))</f>
        <v>0</v>
      </c>
      <c r="T21" s="95"/>
      <c r="U21" s="232" t="e">
        <f t="shared" si="20"/>
        <v>#DIV/0!</v>
      </c>
      <c r="V21" s="87"/>
      <c r="W21" s="274">
        <f>V21*INDEX('Select Year'!Z$19:AE$19,,MATCH($BN$5,'Select Year'!Z$10:AE$10,0))</f>
        <v>0</v>
      </c>
      <c r="X21" s="95"/>
      <c r="Y21" s="232" t="e">
        <f t="shared" si="21"/>
        <v>#DIV/0!</v>
      </c>
      <c r="Z21" s="87"/>
      <c r="AA21" s="274">
        <f>Z21*INDEX('Select Year'!Z$19:AE$19,,MATCH($BN$5,'Select Year'!Z$10:AE$10,0))</f>
        <v>0</v>
      </c>
      <c r="AB21" s="95"/>
      <c r="AC21" s="232" t="e">
        <f t="shared" si="22"/>
        <v>#DIV/0!</v>
      </c>
      <c r="AD21" s="87"/>
      <c r="AE21" s="274">
        <f>AD21*INDEX('Select Year'!Z$19:AE$19,,MATCH($BN$5,'Select Year'!Z$10:AE$10,0))</f>
        <v>0</v>
      </c>
      <c r="AF21" s="95"/>
      <c r="AG21" s="232" t="e">
        <f t="shared" si="23"/>
        <v>#DIV/0!</v>
      </c>
      <c r="AH21" s="87"/>
      <c r="AI21" s="274">
        <f>AH21*INDEX('Select Year'!Z$19:AE$19,,MATCH($BN$5,'Select Year'!Z$10:AE$10,0))</f>
        <v>0</v>
      </c>
      <c r="AJ21" s="95"/>
      <c r="AK21" s="232" t="e">
        <f t="shared" si="24"/>
        <v>#DIV/0!</v>
      </c>
      <c r="AL21" s="87"/>
      <c r="AM21" s="274">
        <f>AL21*INDEX('Select Year'!Z$19:AE$19,,MATCH($BN$5,'Select Year'!Z$10:AE$10,0))</f>
        <v>0</v>
      </c>
      <c r="AN21" s="95"/>
      <c r="AO21" s="232" t="e">
        <f t="shared" si="25"/>
        <v>#DIV/0!</v>
      </c>
      <c r="AP21" s="87"/>
      <c r="AQ21" s="274">
        <f>AP21*INDEX('Select Year'!Z$19:AE$19,,MATCH($BN$5,'Select Year'!Z$10:AE$10,0))</f>
        <v>0</v>
      </c>
      <c r="AR21" s="95"/>
      <c r="AS21" s="232" t="e">
        <f t="shared" si="26"/>
        <v>#DIV/0!</v>
      </c>
      <c r="AT21" s="87"/>
      <c r="AU21" s="274">
        <f>AT21*INDEX('Select Year'!Z$19:AE$19,,MATCH($BN$5,'Select Year'!Z$10:AE$10,0))</f>
        <v>0</v>
      </c>
      <c r="AV21" s="95"/>
      <c r="AW21" s="279" t="e">
        <f t="shared" si="27"/>
        <v>#DIV/0!</v>
      </c>
      <c r="AY21" s="12"/>
      <c r="AZ21" s="12"/>
      <c r="BF21" s="12"/>
      <c r="BG21" s="12"/>
      <c r="BH21" s="12"/>
      <c r="BI21" s="12"/>
      <c r="BJ21" s="13"/>
      <c r="BK21" s="12"/>
      <c r="CM21" s="124">
        <f t="shared" si="1"/>
        <v>0</v>
      </c>
      <c r="CN21" s="124" t="str">
        <f t="shared" si="28"/>
        <v>Dec-0</v>
      </c>
      <c r="CO21" s="124" t="str">
        <f t="shared" si="2"/>
        <v>Dec-0</v>
      </c>
      <c r="CP21" s="124">
        <f t="shared" si="3"/>
        <v>0</v>
      </c>
      <c r="CQ21" s="124">
        <f t="shared" si="4"/>
        <v>0</v>
      </c>
      <c r="CR21" s="124">
        <f t="shared" si="5"/>
        <v>0</v>
      </c>
      <c r="CS21" s="124">
        <f t="shared" si="6"/>
        <v>0</v>
      </c>
      <c r="CT21" s="124">
        <f t="shared" si="7"/>
        <v>0</v>
      </c>
      <c r="CU21" s="124">
        <f t="shared" si="8"/>
        <v>0</v>
      </c>
      <c r="CV21" s="124">
        <f t="shared" si="9"/>
        <v>0</v>
      </c>
      <c r="CW21" s="124">
        <f t="shared" si="10"/>
        <v>0</v>
      </c>
      <c r="CX21" s="124">
        <f t="shared" si="11"/>
        <v>0</v>
      </c>
      <c r="CY21" s="124">
        <f t="shared" si="12"/>
        <v>0</v>
      </c>
      <c r="CZ21" s="126">
        <f t="shared" si="13"/>
        <v>0</v>
      </c>
    </row>
    <row r="22" spans="1:104" s="40" customFormat="1" ht="19.5" customHeight="1" thickBot="1" x14ac:dyDescent="0.25">
      <c r="A22" s="9" t="str">
        <f>B22&amp;A4</f>
        <v>Total</v>
      </c>
      <c r="B22" s="114" t="s">
        <v>24</v>
      </c>
      <c r="C22" s="552">
        <f>Year1</f>
        <v>0</v>
      </c>
      <c r="D22" s="69">
        <f>SUM(D10:D21)</f>
        <v>0</v>
      </c>
      <c r="E22" s="70">
        <f>SUM(E10:E21)</f>
        <v>0</v>
      </c>
      <c r="F22" s="71">
        <f>SUM(F10:F21)</f>
        <v>0</v>
      </c>
      <c r="G22" s="72" t="str">
        <f>IF((J22)=0,"",F22/(D22))</f>
        <v/>
      </c>
      <c r="H22" s="72" t="str">
        <f>IF((J22)=0,"",F22/(E22))</f>
        <v/>
      </c>
      <c r="I22" s="73" t="e">
        <f>SUM(I10:I21)</f>
        <v>#N/A</v>
      </c>
      <c r="J22" s="70">
        <f>SUM(J10:J21)</f>
        <v>0</v>
      </c>
      <c r="K22" s="70">
        <f>SUM(K10:K21)</f>
        <v>0</v>
      </c>
      <c r="L22" s="71">
        <f>SUM(L10:L21)</f>
        <v>0</v>
      </c>
      <c r="M22" s="269" t="e">
        <f>L22/J22</f>
        <v>#DIV/0!</v>
      </c>
      <c r="N22" s="70">
        <f>SUM(N10:N21)</f>
        <v>0</v>
      </c>
      <c r="O22" s="70">
        <f>SUM(O10:O21)</f>
        <v>0</v>
      </c>
      <c r="P22" s="71">
        <f>SUM(P10:P21)</f>
        <v>0</v>
      </c>
      <c r="Q22" s="269" t="e">
        <f>P22/N22</f>
        <v>#DIV/0!</v>
      </c>
      <c r="R22" s="70">
        <f>SUM(R10:R21)</f>
        <v>0</v>
      </c>
      <c r="S22" s="70">
        <f>SUM(S10:S21)</f>
        <v>0</v>
      </c>
      <c r="T22" s="71">
        <f>SUM(T10:T21)</f>
        <v>0</v>
      </c>
      <c r="U22" s="269" t="e">
        <f>T22/R22</f>
        <v>#DIV/0!</v>
      </c>
      <c r="V22" s="70">
        <f>SUM(V10:V21)</f>
        <v>0</v>
      </c>
      <c r="W22" s="70">
        <f>SUM(W10:W21)</f>
        <v>0</v>
      </c>
      <c r="X22" s="71">
        <f>SUM(X10:X21)</f>
        <v>0</v>
      </c>
      <c r="Y22" s="269" t="e">
        <f>X22/V22</f>
        <v>#DIV/0!</v>
      </c>
      <c r="Z22" s="70">
        <f>SUM(Z10:Z21)</f>
        <v>0</v>
      </c>
      <c r="AA22" s="70">
        <f>SUM(AA10:AA21)</f>
        <v>0</v>
      </c>
      <c r="AB22" s="71">
        <f>SUM(AB10:AB21)</f>
        <v>0</v>
      </c>
      <c r="AC22" s="269" t="e">
        <f>AB22/Z22</f>
        <v>#DIV/0!</v>
      </c>
      <c r="AD22" s="70">
        <f>SUM(AD10:AD21)</f>
        <v>0</v>
      </c>
      <c r="AE22" s="70">
        <f>SUM(AE10:AE21)</f>
        <v>0</v>
      </c>
      <c r="AF22" s="71">
        <f>SUM(AF10:AF21)</f>
        <v>0</v>
      </c>
      <c r="AG22" s="269" t="e">
        <f>AF22/AD22</f>
        <v>#DIV/0!</v>
      </c>
      <c r="AH22" s="70">
        <f>SUM(AH10:AH21)</f>
        <v>0</v>
      </c>
      <c r="AI22" s="70">
        <f>SUM(AI10:AI21)</f>
        <v>0</v>
      </c>
      <c r="AJ22" s="71">
        <f>SUM(AJ10:AJ21)</f>
        <v>0</v>
      </c>
      <c r="AK22" s="269" t="e">
        <f>AJ22/AH22</f>
        <v>#DIV/0!</v>
      </c>
      <c r="AL22" s="70">
        <f>SUM(AL10:AL21)</f>
        <v>0</v>
      </c>
      <c r="AM22" s="70">
        <f>SUM(AM10:AM21)</f>
        <v>0</v>
      </c>
      <c r="AN22" s="71">
        <f>SUM(AN10:AN21)</f>
        <v>0</v>
      </c>
      <c r="AO22" s="269" t="e">
        <f>AN22/AL22</f>
        <v>#DIV/0!</v>
      </c>
      <c r="AP22" s="70">
        <f>SUM(AP10:AP21)</f>
        <v>0</v>
      </c>
      <c r="AQ22" s="70">
        <f>SUM(AQ10:AQ21)</f>
        <v>0</v>
      </c>
      <c r="AR22" s="71">
        <f>SUM(AR10:AR21)</f>
        <v>0</v>
      </c>
      <c r="AS22" s="269" t="e">
        <f>AR22/AP22</f>
        <v>#DIV/0!</v>
      </c>
      <c r="AT22" s="70">
        <f>SUM(AT10:AT21)</f>
        <v>0</v>
      </c>
      <c r="AU22" s="70">
        <f>SUM(AU10:AU21)</f>
        <v>0</v>
      </c>
      <c r="AV22" s="71">
        <f>SUM(AV10:AV21)</f>
        <v>0</v>
      </c>
      <c r="AW22" s="269" t="e">
        <f>AV22/AT22</f>
        <v>#DIV/0!</v>
      </c>
      <c r="AY22" s="41"/>
      <c r="AZ22" s="41"/>
      <c r="BF22" s="41"/>
      <c r="BG22" s="41"/>
      <c r="BH22" s="41"/>
      <c r="BI22" s="42"/>
      <c r="BJ22" s="41"/>
      <c r="BK22" s="41"/>
      <c r="CM22" s="128"/>
      <c r="CN22" s="128"/>
      <c r="CO22" s="128"/>
      <c r="CP22" s="128"/>
      <c r="CQ22" s="128"/>
      <c r="CR22" s="128"/>
      <c r="CS22" s="128"/>
      <c r="CT22" s="128"/>
      <c r="CU22" s="128"/>
      <c r="CV22" s="128"/>
      <c r="CW22" s="128"/>
      <c r="CX22" s="128"/>
      <c r="CY22" s="128"/>
      <c r="CZ22" s="129"/>
    </row>
    <row r="23" spans="1:104" s="27" customFormat="1" ht="15" customHeight="1" thickBot="1" x14ac:dyDescent="0.25">
      <c r="A23" s="31"/>
      <c r="B23" s="43"/>
      <c r="C23" s="43"/>
      <c r="D23" s="44"/>
      <c r="F23" s="45"/>
      <c r="G23" s="45"/>
      <c r="H23" s="46"/>
      <c r="I23" s="47"/>
      <c r="J23" s="44"/>
      <c r="K23" s="44"/>
      <c r="L23" s="45"/>
      <c r="M23" s="46"/>
      <c r="N23" s="44"/>
      <c r="O23" s="44"/>
      <c r="P23" s="45"/>
      <c r="Q23" s="46"/>
      <c r="R23" s="44"/>
      <c r="S23" s="44"/>
      <c r="T23" s="45"/>
      <c r="U23" s="46"/>
      <c r="V23" s="44"/>
      <c r="W23" s="44"/>
      <c r="X23" s="45"/>
      <c r="Y23" s="46"/>
      <c r="Z23" s="44"/>
      <c r="AA23" s="44"/>
      <c r="AB23" s="45"/>
      <c r="AC23" s="46"/>
      <c r="AD23" s="44"/>
      <c r="AE23" s="44"/>
      <c r="AF23" s="45"/>
      <c r="AG23" s="46"/>
      <c r="AH23" s="44"/>
      <c r="AI23" s="44"/>
      <c r="AJ23" s="45"/>
      <c r="AK23" s="46"/>
      <c r="AL23" s="44"/>
      <c r="AM23" s="44"/>
      <c r="AN23" s="45"/>
      <c r="AO23" s="46"/>
      <c r="AP23" s="44"/>
      <c r="AQ23" s="44"/>
      <c r="AR23" s="45"/>
      <c r="AS23" s="46"/>
      <c r="AT23" s="44"/>
      <c r="AU23" s="44"/>
      <c r="AV23" s="45"/>
      <c r="AW23" s="46"/>
      <c r="AY23" s="28"/>
      <c r="AZ23" s="28"/>
      <c r="BF23" s="28"/>
      <c r="BG23" s="28"/>
      <c r="BH23" s="28"/>
      <c r="BI23" s="29"/>
      <c r="BJ23" s="28"/>
      <c r="BK23" s="28"/>
    </row>
    <row r="24" spans="1:104" s="27" customFormat="1" ht="15" customHeight="1" x14ac:dyDescent="0.2">
      <c r="A24" s="31"/>
      <c r="B24" s="591">
        <f>Year1</f>
        <v>0</v>
      </c>
      <c r="C24" s="592"/>
      <c r="D24" s="406"/>
      <c r="E24" s="406"/>
      <c r="F24" s="407"/>
      <c r="G24" s="407"/>
      <c r="H24" s="408"/>
      <c r="I24" s="409"/>
      <c r="J24" s="406"/>
      <c r="K24" s="406"/>
      <c r="L24" s="407"/>
      <c r="M24" s="408"/>
      <c r="N24" s="406"/>
      <c r="O24" s="406"/>
      <c r="P24" s="407"/>
      <c r="Q24" s="408"/>
      <c r="R24" s="406"/>
      <c r="S24" s="463"/>
      <c r="T24" s="45"/>
      <c r="U24" s="46"/>
      <c r="V24" s="44"/>
      <c r="W24" s="44"/>
      <c r="X24" s="45"/>
      <c r="Y24" s="46"/>
      <c r="Z24" s="44"/>
      <c r="AA24" s="44"/>
      <c r="AB24" s="45"/>
      <c r="AC24" s="46"/>
      <c r="AD24" s="44"/>
      <c r="AE24" s="44"/>
      <c r="AF24" s="45"/>
      <c r="AG24" s="46"/>
      <c r="AH24" s="44"/>
      <c r="AI24" s="44"/>
      <c r="AJ24" s="45"/>
      <c r="AK24" s="46"/>
      <c r="AL24" s="44"/>
      <c r="AM24" s="44"/>
      <c r="AN24" s="45"/>
      <c r="AO24" s="46"/>
      <c r="AP24" s="44"/>
      <c r="AQ24" s="44"/>
      <c r="AR24" s="45"/>
      <c r="AS24" s="46"/>
      <c r="AT24" s="44"/>
      <c r="AU24" s="44"/>
      <c r="AV24" s="45"/>
      <c r="AW24" s="46"/>
      <c r="AY24" s="28"/>
      <c r="AZ24" s="28"/>
      <c r="BF24" s="28"/>
      <c r="BG24" s="28"/>
      <c r="BH24" s="28"/>
      <c r="BI24" s="29"/>
      <c r="BJ24" s="28"/>
      <c r="BK24" s="28"/>
    </row>
    <row r="25" spans="1:104" s="27" customFormat="1" ht="75.75" customHeight="1" x14ac:dyDescent="0.2">
      <c r="A25" s="31"/>
      <c r="B25" s="593"/>
      <c r="C25" s="594"/>
      <c r="D25" s="411"/>
      <c r="E25" s="411"/>
      <c r="F25" s="412"/>
      <c r="G25" s="412"/>
      <c r="H25" s="413"/>
      <c r="I25" s="414"/>
      <c r="J25" s="411"/>
      <c r="K25" s="411"/>
      <c r="L25" s="412"/>
      <c r="M25" s="413"/>
      <c r="N25" s="411"/>
      <c r="O25" s="411"/>
      <c r="P25" s="412"/>
      <c r="Q25" s="413"/>
      <c r="R25" s="411"/>
      <c r="S25" s="464"/>
      <c r="T25" s="45"/>
      <c r="U25" s="46"/>
      <c r="V25" s="44"/>
      <c r="W25" s="44"/>
      <c r="X25" s="45"/>
      <c r="Y25" s="46"/>
      <c r="Z25" s="44"/>
      <c r="AA25" s="44"/>
      <c r="AB25" s="45"/>
      <c r="AC25" s="46"/>
      <c r="AD25" s="44"/>
      <c r="AE25" s="44"/>
      <c r="AF25" s="45"/>
      <c r="AG25" s="46"/>
      <c r="AH25" s="44"/>
      <c r="AI25" s="44"/>
      <c r="AJ25" s="45"/>
      <c r="AK25" s="46"/>
      <c r="AL25" s="44"/>
      <c r="AM25" s="44"/>
      <c r="AN25" s="45"/>
      <c r="AO25" s="46"/>
      <c r="AP25" s="44"/>
      <c r="AQ25" s="44"/>
      <c r="AR25" s="45"/>
      <c r="AS25" s="46"/>
      <c r="AT25" s="44"/>
      <c r="AU25" s="44"/>
      <c r="AV25" s="45"/>
      <c r="AW25" s="46"/>
      <c r="AY25" s="28"/>
      <c r="AZ25" s="28"/>
      <c r="BF25" s="28"/>
      <c r="BG25" s="28"/>
      <c r="BH25" s="28"/>
      <c r="BI25" s="29"/>
      <c r="BJ25" s="28"/>
      <c r="BK25" s="28"/>
    </row>
    <row r="26" spans="1:104" s="27" customFormat="1" ht="75.75" customHeight="1" x14ac:dyDescent="0.2">
      <c r="A26" s="31"/>
      <c r="B26" s="593"/>
      <c r="C26" s="594"/>
      <c r="D26" s="411"/>
      <c r="E26" s="411"/>
      <c r="F26" s="412"/>
      <c r="G26" s="412"/>
      <c r="H26" s="413"/>
      <c r="I26" s="414"/>
      <c r="J26" s="411"/>
      <c r="K26" s="411"/>
      <c r="L26" s="412"/>
      <c r="M26" s="413"/>
      <c r="N26" s="411"/>
      <c r="O26" s="411"/>
      <c r="P26" s="412"/>
      <c r="Q26" s="413"/>
      <c r="R26" s="411"/>
      <c r="S26" s="464"/>
      <c r="T26" s="45"/>
      <c r="U26" s="46"/>
      <c r="V26" s="44"/>
      <c r="W26" s="44"/>
      <c r="X26" s="45"/>
      <c r="Y26" s="46"/>
      <c r="Z26" s="44"/>
      <c r="AA26" s="44"/>
      <c r="AB26" s="45"/>
      <c r="AC26" s="46"/>
      <c r="AD26" s="44"/>
      <c r="AE26" s="44"/>
      <c r="AF26" s="45"/>
      <c r="AG26" s="46"/>
      <c r="AH26" s="44"/>
      <c r="AI26" s="44"/>
      <c r="AJ26" s="45"/>
      <c r="AK26" s="46"/>
      <c r="AL26" s="44"/>
      <c r="AM26" s="44"/>
      <c r="AN26" s="45"/>
      <c r="AO26" s="46"/>
      <c r="AP26" s="44"/>
      <c r="AQ26" s="44"/>
      <c r="AR26" s="45"/>
      <c r="AS26" s="46"/>
      <c r="AT26" s="44"/>
      <c r="AU26" s="44"/>
      <c r="AV26" s="45"/>
      <c r="AW26" s="46"/>
      <c r="AY26" s="28"/>
      <c r="AZ26" s="28"/>
      <c r="BF26" s="28"/>
      <c r="BG26" s="28"/>
      <c r="BH26" s="28"/>
      <c r="BI26" s="29"/>
      <c r="BJ26" s="28"/>
      <c r="BK26" s="28"/>
    </row>
    <row r="27" spans="1:104" s="27" customFormat="1" ht="75.75" customHeight="1" x14ac:dyDescent="0.2">
      <c r="A27" s="31"/>
      <c r="B27" s="593"/>
      <c r="C27" s="594"/>
      <c r="D27" s="411"/>
      <c r="E27" s="411"/>
      <c r="F27" s="412"/>
      <c r="G27" s="412"/>
      <c r="H27" s="413"/>
      <c r="I27" s="414"/>
      <c r="J27" s="411"/>
      <c r="K27" s="411"/>
      <c r="L27" s="412"/>
      <c r="M27" s="413"/>
      <c r="N27" s="411"/>
      <c r="O27" s="411"/>
      <c r="P27" s="412"/>
      <c r="Q27" s="413"/>
      <c r="R27" s="411"/>
      <c r="S27" s="464"/>
      <c r="T27" s="45"/>
      <c r="U27" s="46"/>
      <c r="V27" s="44"/>
      <c r="W27" s="44"/>
      <c r="X27" s="45"/>
      <c r="Y27" s="46"/>
      <c r="Z27" s="44"/>
      <c r="AA27" s="44"/>
      <c r="AB27" s="45"/>
      <c r="AC27" s="46"/>
      <c r="AD27" s="44"/>
      <c r="AE27" s="44"/>
      <c r="AF27" s="45"/>
      <c r="AG27" s="46"/>
      <c r="AH27" s="44"/>
      <c r="AI27" s="44"/>
      <c r="AJ27" s="45"/>
      <c r="AK27" s="46"/>
      <c r="AL27" s="44"/>
      <c r="AM27" s="44"/>
      <c r="AN27" s="45"/>
      <c r="AO27" s="46"/>
      <c r="AP27" s="44"/>
      <c r="AQ27" s="44"/>
      <c r="AR27" s="45"/>
      <c r="AS27" s="46"/>
      <c r="AT27" s="44"/>
      <c r="AU27" s="44"/>
      <c r="AV27" s="45"/>
      <c r="AW27" s="46"/>
      <c r="AY27" s="28"/>
      <c r="AZ27" s="28"/>
      <c r="BF27" s="28"/>
      <c r="BG27" s="28"/>
      <c r="BH27" s="28"/>
      <c r="BI27" s="29"/>
      <c r="BJ27" s="28"/>
      <c r="BK27" s="28"/>
    </row>
    <row r="28" spans="1:104" s="27" customFormat="1" ht="75.75" customHeight="1" thickBot="1" x14ac:dyDescent="0.25">
      <c r="A28" s="31"/>
      <c r="B28" s="595"/>
      <c r="C28" s="596"/>
      <c r="D28" s="416"/>
      <c r="E28" s="416"/>
      <c r="F28" s="417"/>
      <c r="G28" s="417"/>
      <c r="H28" s="418"/>
      <c r="I28" s="419"/>
      <c r="J28" s="416"/>
      <c r="K28" s="416"/>
      <c r="L28" s="417"/>
      <c r="M28" s="418"/>
      <c r="N28" s="416"/>
      <c r="O28" s="416"/>
      <c r="P28" s="417"/>
      <c r="Q28" s="418"/>
      <c r="R28" s="416"/>
      <c r="S28" s="465"/>
      <c r="T28" s="45"/>
      <c r="U28" s="46"/>
      <c r="V28" s="44"/>
      <c r="W28" s="44"/>
      <c r="X28" s="45"/>
      <c r="Y28" s="46"/>
      <c r="Z28" s="44"/>
      <c r="AA28" s="44"/>
      <c r="AB28" s="45"/>
      <c r="AC28" s="46"/>
      <c r="AD28" s="44"/>
      <c r="AE28" s="44"/>
      <c r="AF28" s="45"/>
      <c r="AG28" s="46"/>
      <c r="AH28" s="44"/>
      <c r="AI28" s="44"/>
      <c r="AJ28" s="45"/>
      <c r="AK28" s="46"/>
      <c r="AL28" s="44"/>
      <c r="AM28" s="44"/>
      <c r="AN28" s="45"/>
      <c r="AO28" s="46"/>
      <c r="AP28" s="44"/>
      <c r="AQ28" s="44"/>
      <c r="AR28" s="45"/>
      <c r="AS28" s="46"/>
      <c r="AT28" s="44"/>
      <c r="AU28" s="44"/>
      <c r="AV28" s="45"/>
      <c r="AW28" s="46"/>
      <c r="AY28" s="28"/>
      <c r="AZ28" s="28"/>
      <c r="BF28" s="28"/>
      <c r="BG28" s="28"/>
      <c r="BH28" s="28"/>
      <c r="BI28" s="29"/>
      <c r="BJ28" s="28"/>
      <c r="BK28" s="28"/>
    </row>
    <row r="29" spans="1:104" s="27" customFormat="1" ht="75.75" customHeight="1" x14ac:dyDescent="0.2">
      <c r="A29" s="31"/>
      <c r="B29" s="620">
        <f>B24</f>
        <v>0</v>
      </c>
      <c r="C29" s="599"/>
      <c r="D29" s="421"/>
      <c r="E29" s="421"/>
      <c r="F29" s="422"/>
      <c r="G29" s="422"/>
      <c r="H29" s="423"/>
      <c r="I29" s="424"/>
      <c r="J29" s="421"/>
      <c r="K29" s="421"/>
      <c r="L29" s="422"/>
      <c r="M29" s="423"/>
      <c r="N29" s="421"/>
      <c r="O29" s="421"/>
      <c r="P29" s="422"/>
      <c r="Q29" s="423"/>
      <c r="R29" s="421"/>
      <c r="S29" s="421"/>
      <c r="T29" s="422"/>
      <c r="U29" s="423"/>
      <c r="V29" s="421"/>
      <c r="W29" s="421"/>
      <c r="X29" s="422"/>
      <c r="Y29" s="423"/>
      <c r="Z29" s="421"/>
      <c r="AA29" s="421"/>
      <c r="AB29" s="45"/>
      <c r="AC29" s="46"/>
      <c r="AD29" s="44"/>
      <c r="AE29" s="44"/>
      <c r="AF29" s="45"/>
      <c r="AG29" s="46"/>
      <c r="AH29" s="44"/>
      <c r="AI29" s="44"/>
      <c r="AJ29" s="45"/>
      <c r="AK29" s="46"/>
      <c r="AL29" s="44"/>
      <c r="AM29" s="44"/>
      <c r="AN29" s="45"/>
      <c r="AO29" s="46"/>
      <c r="AP29" s="44"/>
      <c r="AQ29" s="44"/>
      <c r="AR29" s="45"/>
      <c r="AS29" s="46"/>
      <c r="AT29" s="44"/>
      <c r="AU29" s="44"/>
      <c r="AV29" s="45"/>
      <c r="AW29" s="46"/>
      <c r="AY29" s="28"/>
      <c r="AZ29" s="28"/>
      <c r="BF29" s="28"/>
      <c r="BG29" s="28"/>
      <c r="BH29" s="28"/>
      <c r="BI29" s="29"/>
      <c r="BJ29" s="28"/>
      <c r="BK29" s="28"/>
    </row>
    <row r="30" spans="1:104" s="27" customFormat="1" ht="75.75" customHeight="1" x14ac:dyDescent="0.2">
      <c r="A30" s="31"/>
      <c r="B30" s="599"/>
      <c r="C30" s="599"/>
      <c r="D30" s="421"/>
      <c r="E30" s="421"/>
      <c r="F30" s="422"/>
      <c r="G30" s="422"/>
      <c r="H30" s="423"/>
      <c r="I30" s="424"/>
      <c r="J30" s="421"/>
      <c r="K30" s="421"/>
      <c r="L30" s="422"/>
      <c r="M30" s="423"/>
      <c r="N30" s="421"/>
      <c r="O30" s="421"/>
      <c r="P30" s="422"/>
      <c r="Q30" s="423"/>
      <c r="R30" s="421"/>
      <c r="S30" s="421"/>
      <c r="T30" s="422"/>
      <c r="U30" s="423"/>
      <c r="V30" s="421"/>
      <c r="W30" s="421"/>
      <c r="X30" s="422"/>
      <c r="Y30" s="423"/>
      <c r="Z30" s="421"/>
      <c r="AA30" s="421"/>
      <c r="AB30" s="45"/>
      <c r="AC30" s="46"/>
      <c r="AD30" s="44"/>
      <c r="AE30" s="44"/>
      <c r="AF30" s="45"/>
      <c r="AG30" s="46"/>
      <c r="AH30" s="44"/>
      <c r="AI30" s="44"/>
      <c r="AJ30" s="45"/>
      <c r="AK30" s="46"/>
      <c r="AL30" s="44"/>
      <c r="AM30" s="44"/>
      <c r="AN30" s="45"/>
      <c r="AO30" s="46"/>
      <c r="AP30" s="44"/>
      <c r="AQ30" s="44"/>
      <c r="AR30" s="45"/>
      <c r="AS30" s="46"/>
      <c r="AT30" s="44"/>
      <c r="AU30" s="44"/>
      <c r="AV30" s="45"/>
      <c r="AW30" s="46"/>
      <c r="AY30" s="28"/>
      <c r="AZ30" s="28"/>
      <c r="BF30" s="28"/>
      <c r="BG30" s="28"/>
      <c r="BH30" s="28"/>
      <c r="BI30" s="29"/>
      <c r="BJ30" s="28"/>
      <c r="BK30" s="28"/>
    </row>
    <row r="31" spans="1:104" s="27" customFormat="1" ht="75.75" customHeight="1" x14ac:dyDescent="0.2">
      <c r="A31" s="31"/>
      <c r="B31" s="599"/>
      <c r="C31" s="599"/>
      <c r="D31" s="421"/>
      <c r="E31" s="421"/>
      <c r="F31" s="422"/>
      <c r="G31" s="422"/>
      <c r="H31" s="423"/>
      <c r="I31" s="424"/>
      <c r="J31" s="421"/>
      <c r="K31" s="421"/>
      <c r="L31" s="422"/>
      <c r="M31" s="423"/>
      <c r="N31" s="421"/>
      <c r="O31" s="421"/>
      <c r="P31" s="422"/>
      <c r="Q31" s="423"/>
      <c r="R31" s="421"/>
      <c r="S31" s="421"/>
      <c r="T31" s="422"/>
      <c r="U31" s="423"/>
      <c r="V31" s="421"/>
      <c r="W31" s="421"/>
      <c r="X31" s="422"/>
      <c r="Y31" s="423"/>
      <c r="Z31" s="421"/>
      <c r="AA31" s="421"/>
      <c r="AB31" s="45"/>
      <c r="AC31" s="46"/>
      <c r="AD31" s="44"/>
      <c r="AE31" s="44"/>
      <c r="AF31" s="45"/>
      <c r="AG31" s="46"/>
      <c r="AH31" s="44"/>
      <c r="AI31" s="44"/>
      <c r="AJ31" s="45"/>
      <c r="AK31" s="46"/>
      <c r="AL31" s="44"/>
      <c r="AM31" s="44"/>
      <c r="AN31" s="45"/>
      <c r="AO31" s="46"/>
      <c r="AP31" s="44"/>
      <c r="AQ31" s="44"/>
      <c r="AR31" s="45"/>
      <c r="AS31" s="46"/>
      <c r="AT31" s="44"/>
      <c r="AU31" s="44"/>
      <c r="AV31" s="45"/>
      <c r="AW31" s="46"/>
      <c r="AY31" s="28"/>
      <c r="AZ31" s="28"/>
      <c r="BF31" s="28"/>
      <c r="BG31" s="28"/>
      <c r="BH31" s="28"/>
      <c r="BI31" s="29"/>
      <c r="BJ31" s="28"/>
      <c r="BK31" s="28"/>
    </row>
    <row r="32" spans="1:104" s="27" customFormat="1" ht="75.75" customHeight="1" x14ac:dyDescent="0.2">
      <c r="A32" s="31"/>
      <c r="B32" s="599"/>
      <c r="C32" s="599"/>
      <c r="D32" s="421"/>
      <c r="E32" s="421"/>
      <c r="F32" s="422"/>
      <c r="G32" s="422"/>
      <c r="H32" s="423"/>
      <c r="I32" s="424"/>
      <c r="J32" s="421"/>
      <c r="K32" s="421"/>
      <c r="L32" s="422"/>
      <c r="M32" s="423"/>
      <c r="N32" s="421"/>
      <c r="O32" s="421"/>
      <c r="P32" s="422"/>
      <c r="Q32" s="423"/>
      <c r="R32" s="421"/>
      <c r="S32" s="421"/>
      <c r="T32" s="422"/>
      <c r="U32" s="423"/>
      <c r="V32" s="421"/>
      <c r="W32" s="421"/>
      <c r="X32" s="422"/>
      <c r="Y32" s="423"/>
      <c r="Z32" s="421"/>
      <c r="AA32" s="421"/>
      <c r="AB32" s="45"/>
      <c r="AC32" s="46"/>
      <c r="AD32" s="44"/>
      <c r="AE32" s="44"/>
      <c r="AF32" s="45"/>
      <c r="AG32" s="46"/>
      <c r="AH32" s="44"/>
      <c r="AI32" s="44"/>
      <c r="AJ32" s="45"/>
      <c r="AK32" s="46"/>
      <c r="AL32" s="44"/>
      <c r="AM32" s="44"/>
      <c r="AN32" s="45"/>
      <c r="AO32" s="46"/>
      <c r="AP32" s="44"/>
      <c r="AQ32" s="44"/>
      <c r="AR32" s="45"/>
      <c r="AS32" s="46"/>
      <c r="AT32" s="44"/>
      <c r="AU32" s="44"/>
      <c r="AV32" s="45"/>
      <c r="AW32" s="46"/>
      <c r="AY32" s="28"/>
      <c r="AZ32" s="28"/>
      <c r="BF32" s="28"/>
      <c r="BG32" s="28"/>
      <c r="BH32" s="28"/>
      <c r="BI32" s="29"/>
      <c r="BJ32" s="28"/>
      <c r="BK32" s="28"/>
    </row>
    <row r="33" spans="1:104" s="27" customFormat="1" ht="16.5" customHeight="1" x14ac:dyDescent="0.2">
      <c r="A33" s="31"/>
      <c r="B33" s="599"/>
      <c r="C33" s="599"/>
      <c r="D33" s="421"/>
      <c r="E33" s="421"/>
      <c r="F33" s="422"/>
      <c r="G33" s="422"/>
      <c r="H33" s="423"/>
      <c r="I33" s="424"/>
      <c r="J33" s="421"/>
      <c r="K33" s="421"/>
      <c r="L33" s="422"/>
      <c r="M33" s="423"/>
      <c r="N33" s="421"/>
      <c r="O33" s="421"/>
      <c r="P33" s="422"/>
      <c r="Q33" s="423"/>
      <c r="R33" s="421"/>
      <c r="S33" s="421"/>
      <c r="T33" s="422"/>
      <c r="U33" s="423"/>
      <c r="V33" s="421"/>
      <c r="W33" s="421"/>
      <c r="X33" s="422"/>
      <c r="Y33" s="423"/>
      <c r="Z33" s="421"/>
      <c r="AA33" s="421"/>
      <c r="AB33" s="45"/>
      <c r="AC33" s="46"/>
      <c r="AD33" s="44"/>
      <c r="AE33" s="44"/>
      <c r="AF33" s="45"/>
      <c r="AG33" s="46"/>
      <c r="AH33" s="44"/>
      <c r="AI33" s="44"/>
      <c r="AJ33" s="45"/>
      <c r="AK33" s="46"/>
      <c r="AL33" s="44"/>
      <c r="AM33" s="44"/>
      <c r="AN33" s="45"/>
      <c r="AO33" s="46"/>
      <c r="AP33" s="44"/>
      <c r="AQ33" s="44"/>
      <c r="AR33" s="45"/>
      <c r="AS33" s="46"/>
      <c r="AT33" s="44"/>
      <c r="AU33" s="44"/>
      <c r="AV33" s="45"/>
      <c r="AW33" s="46"/>
      <c r="AY33" s="28"/>
      <c r="AZ33" s="28"/>
      <c r="BF33" s="28"/>
      <c r="BG33" s="28"/>
      <c r="BH33" s="28"/>
      <c r="BI33" s="29"/>
      <c r="BJ33" s="28"/>
      <c r="BK33" s="28"/>
    </row>
    <row r="34" spans="1:104" ht="15" customHeight="1" thickBot="1" x14ac:dyDescent="0.25"/>
    <row r="35" spans="1:104" s="303" customFormat="1" ht="23.25" customHeight="1" thickTop="1" thickBot="1" x14ac:dyDescent="0.45">
      <c r="A35" s="300"/>
      <c r="B35" s="301" t="s">
        <v>120</v>
      </c>
      <c r="C35" s="302"/>
      <c r="D35" s="302"/>
      <c r="E35" s="302"/>
      <c r="F35" s="302"/>
      <c r="G35" s="302"/>
      <c r="H35" s="302"/>
      <c r="I35" s="302"/>
      <c r="AY35" s="304"/>
      <c r="AZ35" s="304"/>
      <c r="BF35" s="304"/>
      <c r="BG35" s="304"/>
      <c r="BH35" s="304"/>
      <c r="BI35" s="304"/>
      <c r="BJ35" s="305"/>
      <c r="BK35" s="304"/>
    </row>
    <row r="36" spans="1:104" s="11" customFormat="1" ht="21" customHeight="1" x14ac:dyDescent="0.2">
      <c r="A36" s="9"/>
      <c r="B36" s="61"/>
      <c r="C36" s="62" t="s">
        <v>52</v>
      </c>
      <c r="D36" s="610"/>
      <c r="E36" s="612"/>
      <c r="F36" s="631" t="s">
        <v>213</v>
      </c>
      <c r="G36" s="632"/>
      <c r="H36" s="632"/>
      <c r="I36" s="632"/>
      <c r="J36" s="632"/>
      <c r="K36" s="632"/>
      <c r="L36" s="632"/>
      <c r="M36" s="632"/>
      <c r="N36" s="624"/>
      <c r="O36" s="624"/>
      <c r="P36" s="625"/>
      <c r="Q36" s="625"/>
      <c r="R36" s="624"/>
      <c r="S36" s="624"/>
      <c r="T36" s="625"/>
      <c r="U36" s="625"/>
      <c r="V36" s="624"/>
      <c r="W36" s="624"/>
      <c r="X36" s="625"/>
      <c r="Y36" s="625"/>
      <c r="Z36" s="624"/>
      <c r="AA36" s="624"/>
      <c r="AB36" s="625"/>
      <c r="AC36" s="625"/>
      <c r="AD36" s="624"/>
      <c r="AE36" s="624"/>
      <c r="AF36" s="625"/>
      <c r="AG36" s="625"/>
      <c r="AH36" s="624"/>
      <c r="AI36" s="624"/>
      <c r="AJ36" s="625"/>
      <c r="AK36" s="625"/>
      <c r="AL36" s="624"/>
      <c r="AM36" s="624"/>
      <c r="AN36" s="625"/>
      <c r="AO36" s="625"/>
      <c r="AP36" s="624"/>
      <c r="AQ36" s="624"/>
      <c r="AR36" s="625"/>
      <c r="AS36" s="625"/>
      <c r="AT36" s="624"/>
      <c r="AU36" s="624"/>
      <c r="AV36" s="625"/>
      <c r="AW36" s="625"/>
      <c r="AY36" s="12"/>
      <c r="AZ36" s="12"/>
      <c r="BF36" s="12"/>
      <c r="BG36" s="12"/>
      <c r="BH36" s="12"/>
      <c r="BI36" s="12"/>
      <c r="BJ36" s="13"/>
      <c r="BK36" s="12"/>
    </row>
    <row r="37" spans="1:104" s="11" customFormat="1" ht="21" customHeight="1" thickBot="1" x14ac:dyDescent="0.25">
      <c r="A37" s="9"/>
      <c r="B37" s="65"/>
      <c r="C37" s="66" t="s">
        <v>35</v>
      </c>
      <c r="D37" s="613"/>
      <c r="E37" s="615"/>
      <c r="F37" s="631"/>
      <c r="G37" s="632"/>
      <c r="H37" s="632"/>
      <c r="I37" s="632"/>
      <c r="J37" s="632"/>
      <c r="K37" s="632"/>
      <c r="L37" s="632"/>
      <c r="M37" s="632"/>
      <c r="N37" s="624"/>
      <c r="O37" s="624"/>
      <c r="P37" s="625"/>
      <c r="Q37" s="625"/>
      <c r="R37" s="624"/>
      <c r="S37" s="624"/>
      <c r="T37" s="625"/>
      <c r="U37" s="625"/>
      <c r="V37" s="624"/>
      <c r="W37" s="624"/>
      <c r="X37" s="625"/>
      <c r="Y37" s="625"/>
      <c r="Z37" s="624"/>
      <c r="AA37" s="624"/>
      <c r="AB37" s="625"/>
      <c r="AC37" s="625"/>
      <c r="AD37" s="624"/>
      <c r="AE37" s="624"/>
      <c r="AF37" s="625"/>
      <c r="AG37" s="625"/>
      <c r="AH37" s="624"/>
      <c r="AI37" s="624"/>
      <c r="AJ37" s="625"/>
      <c r="AK37" s="625"/>
      <c r="AL37" s="624"/>
      <c r="AM37" s="624"/>
      <c r="AN37" s="625"/>
      <c r="AO37" s="625"/>
      <c r="AP37" s="624"/>
      <c r="AQ37" s="624"/>
      <c r="AR37" s="625"/>
      <c r="AS37" s="625"/>
      <c r="AT37" s="624"/>
      <c r="AU37" s="624"/>
      <c r="AV37" s="625"/>
      <c r="AW37" s="625"/>
      <c r="AY37" s="12"/>
      <c r="AZ37" s="12"/>
      <c r="BF37" s="12"/>
      <c r="BG37" s="12"/>
      <c r="BH37" s="12"/>
      <c r="BI37" s="12"/>
      <c r="BJ37" s="13"/>
      <c r="BK37" s="12"/>
    </row>
    <row r="38" spans="1:104" s="11" customFormat="1" ht="3" customHeight="1" thickBot="1" x14ac:dyDescent="0.25">
      <c r="A38" s="30"/>
      <c r="B38" s="15"/>
      <c r="C38" s="16"/>
      <c r="D38" s="17"/>
      <c r="E38" s="17"/>
      <c r="F38" s="17"/>
      <c r="G38" s="17"/>
      <c r="H38" s="20"/>
      <c r="I38" s="21"/>
      <c r="J38" s="17"/>
      <c r="K38" s="17"/>
      <c r="N38" s="17"/>
      <c r="O38" s="17"/>
      <c r="R38" s="17"/>
      <c r="S38" s="17"/>
      <c r="V38" s="17"/>
      <c r="W38" s="17"/>
      <c r="Z38" s="17"/>
      <c r="AA38" s="17"/>
      <c r="AD38" s="17"/>
      <c r="AE38" s="17"/>
      <c r="AH38" s="17"/>
      <c r="AI38" s="17"/>
      <c r="AL38" s="17"/>
      <c r="AM38" s="17"/>
      <c r="AP38" s="17"/>
      <c r="AQ38" s="17"/>
      <c r="AT38" s="17"/>
      <c r="AU38" s="17"/>
      <c r="AY38" s="12"/>
      <c r="AZ38" s="12"/>
      <c r="BF38" s="12"/>
      <c r="BG38" s="12"/>
      <c r="BH38" s="12"/>
      <c r="BI38" s="12"/>
      <c r="BJ38" s="13"/>
      <c r="BK38" s="12"/>
    </row>
    <row r="39" spans="1:104" s="23" customFormat="1" ht="27" customHeight="1" x14ac:dyDescent="0.2">
      <c r="A39" s="9"/>
      <c r="B39" s="562" t="s">
        <v>102</v>
      </c>
      <c r="C39" s="617"/>
      <c r="D39" s="79" t="s">
        <v>179</v>
      </c>
      <c r="E39" s="80"/>
      <c r="F39" s="80"/>
      <c r="G39" s="80"/>
      <c r="H39" s="80"/>
      <c r="I39" s="80"/>
      <c r="J39" s="609" t="str">
        <f>" &lt;&lt;&lt; EXAMPLE &gt;&gt;&gt; "&amp;J7</f>
        <v xml:space="preserve"> &lt;&lt;&lt; EXAMPLE &gt;&gt;&gt; Road Diesel Purchase #1</v>
      </c>
      <c r="K39" s="609"/>
      <c r="L39" s="609"/>
      <c r="M39" s="609"/>
      <c r="N39" s="609" t="str">
        <f>" &lt;&lt;&lt; EXAMPLE &gt;&gt;&gt; "&amp;N7</f>
        <v xml:space="preserve"> &lt;&lt;&lt; EXAMPLE &gt;&gt;&gt; Road Diesel Purchase #2</v>
      </c>
      <c r="O39" s="609"/>
      <c r="P39" s="609"/>
      <c r="Q39" s="609"/>
      <c r="R39" s="609" t="str">
        <f>" &lt;&lt;&lt; EXAMPLE &gt;&gt;&gt; "&amp;R7</f>
        <v xml:space="preserve"> &lt;&lt;&lt; EXAMPLE &gt;&gt;&gt; Road Diesel Purchase #3</v>
      </c>
      <c r="S39" s="609"/>
      <c r="T39" s="609"/>
      <c r="U39" s="609"/>
      <c r="V39" s="609" t="str">
        <f>" &lt;&lt;&lt; EXAMPLE &gt;&gt;&gt; "&amp;V7</f>
        <v xml:space="preserve"> &lt;&lt;&lt; EXAMPLE &gt;&gt;&gt; Road Diesel Purchase #4</v>
      </c>
      <c r="W39" s="609"/>
      <c r="X39" s="609"/>
      <c r="Y39" s="609"/>
      <c r="Z39" s="609" t="str">
        <f>" &lt;&lt;&lt; EXAMPLE &gt;&gt;&gt; "&amp;Z7</f>
        <v xml:space="preserve"> &lt;&lt;&lt; EXAMPLE &gt;&gt;&gt; Road Diesel Purchase #5</v>
      </c>
      <c r="AA39" s="609"/>
      <c r="AB39" s="609"/>
      <c r="AC39" s="609"/>
      <c r="AD39" s="609" t="str">
        <f>" &lt;&lt;&lt; EXAMPLE &gt;&gt;&gt; "&amp;AD7</f>
        <v xml:space="preserve"> &lt;&lt;&lt; EXAMPLE &gt;&gt;&gt; Road Diesel Purchase #6</v>
      </c>
      <c r="AE39" s="609"/>
      <c r="AF39" s="609"/>
      <c r="AG39" s="609"/>
      <c r="AH39" s="609" t="str">
        <f>" &lt;&lt;&lt; EXAMPLE &gt;&gt;&gt; "&amp;AH7</f>
        <v xml:space="preserve"> &lt;&lt;&lt; EXAMPLE &gt;&gt;&gt; Road Diesel Purchase #7</v>
      </c>
      <c r="AI39" s="609"/>
      <c r="AJ39" s="609"/>
      <c r="AK39" s="609"/>
      <c r="AL39" s="609" t="str">
        <f>" &lt;&lt;&lt; EXAMPLE &gt;&gt;&gt; "&amp;AL7</f>
        <v xml:space="preserve"> &lt;&lt;&lt; EXAMPLE &gt;&gt;&gt; Road Diesel Purchase #8</v>
      </c>
      <c r="AM39" s="609"/>
      <c r="AN39" s="609"/>
      <c r="AO39" s="609"/>
      <c r="AP39" s="609" t="str">
        <f>" &lt;&lt;&lt; EXAMPLE &gt;&gt;&gt; "&amp;AP7</f>
        <v xml:space="preserve"> &lt;&lt;&lt; EXAMPLE &gt;&gt;&gt; Road Diesel Purchase #9</v>
      </c>
      <c r="AQ39" s="609"/>
      <c r="AR39" s="609"/>
      <c r="AS39" s="609"/>
      <c r="AT39" s="609" t="str">
        <f>" &lt;&lt;&lt; EXAMPLE &gt;&gt;&gt; "&amp;AT7</f>
        <v xml:space="preserve"> &lt;&lt;&lt; EXAMPLE &gt;&gt;&gt; Road Diesel Purchase #10</v>
      </c>
      <c r="AU39" s="609"/>
      <c r="AV39" s="609"/>
      <c r="AW39" s="609"/>
      <c r="CN39" s="115"/>
      <c r="CO39" s="115"/>
      <c r="CP39" s="115"/>
      <c r="CQ39" s="115"/>
      <c r="CR39" s="115"/>
      <c r="CS39" s="115"/>
      <c r="CT39" s="115"/>
      <c r="CU39" s="115"/>
      <c r="CV39" s="115"/>
      <c r="CW39" s="115"/>
      <c r="CX39" s="115"/>
      <c r="CY39" s="115"/>
      <c r="CZ39" s="13"/>
    </row>
    <row r="40" spans="1:104" s="24" customFormat="1" ht="24" x14ac:dyDescent="0.2">
      <c r="A40" s="9"/>
      <c r="B40" s="564"/>
      <c r="C40" s="618"/>
      <c r="D40" s="627" t="s">
        <v>190</v>
      </c>
      <c r="E40" s="628"/>
      <c r="F40" s="50" t="s">
        <v>18</v>
      </c>
      <c r="G40" s="627" t="s">
        <v>32</v>
      </c>
      <c r="H40" s="628"/>
      <c r="I40" s="50" t="s">
        <v>47</v>
      </c>
      <c r="J40" s="627" t="s">
        <v>41</v>
      </c>
      <c r="K40" s="628"/>
      <c r="L40" s="50" t="s">
        <v>18</v>
      </c>
      <c r="M40" s="50" t="s">
        <v>17</v>
      </c>
      <c r="N40" s="627" t="s">
        <v>41</v>
      </c>
      <c r="O40" s="628"/>
      <c r="P40" s="50" t="s">
        <v>18</v>
      </c>
      <c r="Q40" s="50" t="s">
        <v>17</v>
      </c>
      <c r="R40" s="627" t="s">
        <v>41</v>
      </c>
      <c r="S40" s="628"/>
      <c r="T40" s="50" t="s">
        <v>18</v>
      </c>
      <c r="U40" s="50" t="s">
        <v>17</v>
      </c>
      <c r="V40" s="627" t="s">
        <v>41</v>
      </c>
      <c r="W40" s="628"/>
      <c r="X40" s="50" t="s">
        <v>18</v>
      </c>
      <c r="Y40" s="50" t="s">
        <v>17</v>
      </c>
      <c r="Z40" s="627" t="s">
        <v>41</v>
      </c>
      <c r="AA40" s="628"/>
      <c r="AB40" s="50" t="s">
        <v>18</v>
      </c>
      <c r="AC40" s="50" t="s">
        <v>17</v>
      </c>
      <c r="AD40" s="627" t="s">
        <v>41</v>
      </c>
      <c r="AE40" s="628"/>
      <c r="AF40" s="50" t="s">
        <v>18</v>
      </c>
      <c r="AG40" s="50" t="s">
        <v>17</v>
      </c>
      <c r="AH40" s="627" t="s">
        <v>41</v>
      </c>
      <c r="AI40" s="628"/>
      <c r="AJ40" s="50" t="s">
        <v>18</v>
      </c>
      <c r="AK40" s="50" t="s">
        <v>17</v>
      </c>
      <c r="AL40" s="627" t="s">
        <v>41</v>
      </c>
      <c r="AM40" s="628"/>
      <c r="AN40" s="50" t="s">
        <v>18</v>
      </c>
      <c r="AO40" s="50" t="s">
        <v>17</v>
      </c>
      <c r="AP40" s="627" t="s">
        <v>41</v>
      </c>
      <c r="AQ40" s="628"/>
      <c r="AR40" s="50" t="s">
        <v>18</v>
      </c>
      <c r="AS40" s="50" t="s">
        <v>17</v>
      </c>
      <c r="AT40" s="627" t="s">
        <v>41</v>
      </c>
      <c r="AU40" s="628"/>
      <c r="AV40" s="50" t="s">
        <v>18</v>
      </c>
      <c r="AW40" s="50" t="s">
        <v>17</v>
      </c>
      <c r="CZ40" s="116"/>
    </row>
    <row r="41" spans="1:104" s="25" customFormat="1" ht="14.25" customHeight="1" thickBot="1" x14ac:dyDescent="0.25">
      <c r="A41" s="9"/>
      <c r="B41" s="566"/>
      <c r="C41" s="619"/>
      <c r="D41" s="236" t="s">
        <v>40</v>
      </c>
      <c r="E41" s="236" t="s">
        <v>14</v>
      </c>
      <c r="F41" s="236" t="s">
        <v>15</v>
      </c>
      <c r="G41" s="236" t="s">
        <v>42</v>
      </c>
      <c r="H41" s="236" t="s">
        <v>39</v>
      </c>
      <c r="I41" s="236" t="s">
        <v>48</v>
      </c>
      <c r="J41" s="236" t="s">
        <v>40</v>
      </c>
      <c r="K41" s="236" t="s">
        <v>14</v>
      </c>
      <c r="L41" s="236" t="s">
        <v>15</v>
      </c>
      <c r="M41" s="236" t="s">
        <v>42</v>
      </c>
      <c r="N41" s="236" t="s">
        <v>40</v>
      </c>
      <c r="O41" s="236" t="s">
        <v>14</v>
      </c>
      <c r="P41" s="236" t="s">
        <v>15</v>
      </c>
      <c r="Q41" s="236" t="s">
        <v>42</v>
      </c>
      <c r="R41" s="236" t="s">
        <v>40</v>
      </c>
      <c r="S41" s="236" t="s">
        <v>14</v>
      </c>
      <c r="T41" s="236" t="s">
        <v>15</v>
      </c>
      <c r="U41" s="236" t="s">
        <v>42</v>
      </c>
      <c r="V41" s="236" t="s">
        <v>40</v>
      </c>
      <c r="W41" s="236" t="s">
        <v>14</v>
      </c>
      <c r="X41" s="236" t="s">
        <v>15</v>
      </c>
      <c r="Y41" s="236" t="s">
        <v>42</v>
      </c>
      <c r="Z41" s="236" t="s">
        <v>40</v>
      </c>
      <c r="AA41" s="236" t="s">
        <v>14</v>
      </c>
      <c r="AB41" s="236" t="s">
        <v>15</v>
      </c>
      <c r="AC41" s="236" t="s">
        <v>42</v>
      </c>
      <c r="AD41" s="236" t="s">
        <v>40</v>
      </c>
      <c r="AE41" s="236" t="s">
        <v>14</v>
      </c>
      <c r="AF41" s="236" t="s">
        <v>15</v>
      </c>
      <c r="AG41" s="236" t="s">
        <v>42</v>
      </c>
      <c r="AH41" s="236" t="s">
        <v>40</v>
      </c>
      <c r="AI41" s="236" t="s">
        <v>14</v>
      </c>
      <c r="AJ41" s="236" t="s">
        <v>15</v>
      </c>
      <c r="AK41" s="236" t="s">
        <v>42</v>
      </c>
      <c r="AL41" s="236" t="s">
        <v>40</v>
      </c>
      <c r="AM41" s="236" t="s">
        <v>14</v>
      </c>
      <c r="AN41" s="236" t="s">
        <v>15</v>
      </c>
      <c r="AO41" s="236" t="s">
        <v>42</v>
      </c>
      <c r="AP41" s="236" t="s">
        <v>40</v>
      </c>
      <c r="AQ41" s="236" t="s">
        <v>14</v>
      </c>
      <c r="AR41" s="236" t="s">
        <v>15</v>
      </c>
      <c r="AS41" s="236" t="s">
        <v>42</v>
      </c>
      <c r="AT41" s="236" t="s">
        <v>40</v>
      </c>
      <c r="AU41" s="236" t="s">
        <v>14</v>
      </c>
      <c r="AV41" s="236" t="s">
        <v>15</v>
      </c>
      <c r="AW41" s="236" t="s">
        <v>42</v>
      </c>
      <c r="CZ41" s="117"/>
    </row>
    <row r="42" spans="1:104" ht="14.25" customHeight="1" x14ac:dyDescent="0.2">
      <c r="A42" s="9" t="e">
        <f>B42&amp;#REF!</f>
        <v>#REF!</v>
      </c>
      <c r="B42" s="84" t="s">
        <v>0</v>
      </c>
      <c r="C42" s="49">
        <f t="shared" ref="C42:C53" si="29">Year1</f>
        <v>0</v>
      </c>
      <c r="D42" s="306">
        <f>J42+N42+R42+V42+Z42+AD42+AH42+AL42+AP42+AT42</f>
        <v>35100</v>
      </c>
      <c r="E42" s="295">
        <f>D42*INDEX('Select Year'!Z$19:AE$19,,MATCH($BN$5,'Select Year'!Z$10:AE$10,0))</f>
        <v>356931.9</v>
      </c>
      <c r="F42" s="307">
        <f>L42+P42+T42+X42+AB42+AF42+AJ42+AN42+AR42+AV42</f>
        <v>52449</v>
      </c>
      <c r="G42" s="308">
        <f>F42/D42</f>
        <v>1.4942735042735042</v>
      </c>
      <c r="H42" s="308">
        <f>F42/E42</f>
        <v>0.14694399688007712</v>
      </c>
      <c r="I42" s="250" t="e">
        <f>E42*INDEX('Select Year'!AA$11:AE$15,MATCH('Road Diesel'!C42,'Select Year'!W$11:W$15,0),MATCH($BN$5,'Select Year'!AA$10:AE$10,0))</f>
        <v>#N/A</v>
      </c>
      <c r="J42" s="251">
        <v>11100</v>
      </c>
      <c r="K42" s="295">
        <f>J42*INDEX('Select Year'!Z$19:AE$19,,MATCH($BN$5,'Select Year'!Z$10:AE$10,0))</f>
        <v>112875.90000000001</v>
      </c>
      <c r="L42" s="252">
        <f>J42*1.59</f>
        <v>17649</v>
      </c>
      <c r="M42" s="253">
        <f>L42/J42</f>
        <v>1.59</v>
      </c>
      <c r="N42" s="251">
        <v>10000</v>
      </c>
      <c r="O42" s="295">
        <f>N42*INDEX('Select Year'!Z$19:AE$19,,MATCH($BN$5,'Select Year'!Z$10:AE$10,0))</f>
        <v>101690</v>
      </c>
      <c r="P42" s="252">
        <f>N42*1.45</f>
        <v>14500</v>
      </c>
      <c r="Q42" s="253">
        <f>P42/N42</f>
        <v>1.45</v>
      </c>
      <c r="R42" s="251">
        <v>9000</v>
      </c>
      <c r="S42" s="295">
        <f>R42*INDEX('Select Year'!Z$19:AE$19,,MATCH($BN$5,'Select Year'!Z$10:AE$10,0))</f>
        <v>91521</v>
      </c>
      <c r="T42" s="252">
        <f>R42*1.45</f>
        <v>13050</v>
      </c>
      <c r="U42" s="253">
        <f>T42/R42</f>
        <v>1.45</v>
      </c>
      <c r="V42" s="251">
        <v>5000</v>
      </c>
      <c r="W42" s="295">
        <f>V42*INDEX('Select Year'!Z$19:AE$19,,MATCH($BN$5,'Select Year'!Z$10:AE$10,0))</f>
        <v>50845</v>
      </c>
      <c r="X42" s="252">
        <f>V42*1.45</f>
        <v>7250</v>
      </c>
      <c r="Y42" s="253">
        <f>X42/V42</f>
        <v>1.45</v>
      </c>
      <c r="Z42" s="251"/>
      <c r="AA42" s="295">
        <f>Z42*INDEX('Select Year'!Z$19:AE$19,,MATCH($BN$5,'Select Year'!Z$10:AE$10,0))</f>
        <v>0</v>
      </c>
      <c r="AB42" s="252"/>
      <c r="AC42" s="253" t="e">
        <f>AB42/Z42</f>
        <v>#DIV/0!</v>
      </c>
      <c r="AD42" s="251"/>
      <c r="AE42" s="295">
        <f>AD42*INDEX('Select Year'!Z$19:AE$19,,MATCH($BN$5,'Select Year'!Z$10:AE$10,0))</f>
        <v>0</v>
      </c>
      <c r="AF42" s="252"/>
      <c r="AG42" s="253" t="e">
        <f>AF42/AD42</f>
        <v>#DIV/0!</v>
      </c>
      <c r="AH42" s="251"/>
      <c r="AI42" s="295">
        <f>AH42*INDEX('Select Year'!Z$19:AE$19,,MATCH($BN$5,'Select Year'!Z$10:AE$10,0))</f>
        <v>0</v>
      </c>
      <c r="AJ42" s="252"/>
      <c r="AK42" s="253" t="e">
        <f>AJ42/AH42</f>
        <v>#DIV/0!</v>
      </c>
      <c r="AL42" s="251"/>
      <c r="AM42" s="295">
        <f>AL42*INDEX('Select Year'!Z$19:AE$19,,MATCH($BN$5,'Select Year'!Z$10:AE$10,0))</f>
        <v>0</v>
      </c>
      <c r="AN42" s="252"/>
      <c r="AO42" s="253" t="e">
        <f>AN42/AL42</f>
        <v>#DIV/0!</v>
      </c>
      <c r="AP42" s="251"/>
      <c r="AQ42" s="295">
        <f>AP42*INDEX('Select Year'!Z$19:AE$19,,MATCH($BN$5,'Select Year'!Z$10:AE$10,0))</f>
        <v>0</v>
      </c>
      <c r="AR42" s="252"/>
      <c r="AS42" s="253" t="e">
        <f>AR42/AP42</f>
        <v>#DIV/0!</v>
      </c>
      <c r="AT42" s="251"/>
      <c r="AU42" s="295">
        <f>AT42*INDEX('Select Year'!Z$19:AE$19,,MATCH($BN$5,'Select Year'!Z$10:AE$10,0))</f>
        <v>0</v>
      </c>
      <c r="AV42" s="252"/>
      <c r="AW42" s="296" t="e">
        <f>AV42/AT42</f>
        <v>#DIV/0!</v>
      </c>
      <c r="CZ42" s="121"/>
    </row>
    <row r="43" spans="1:104" ht="14.25" customHeight="1" x14ac:dyDescent="0.2">
      <c r="A43" s="9" t="e">
        <f>B43&amp;#REF!</f>
        <v>#REF!</v>
      </c>
      <c r="B43" s="85" t="s">
        <v>1</v>
      </c>
      <c r="C43" s="49">
        <f t="shared" si="29"/>
        <v>0</v>
      </c>
      <c r="D43" s="309">
        <f t="shared" ref="D43:D53" si="30">J43+N43+R43+V43+Z43+AD43+AH43+AL43+AP43+AT43</f>
        <v>20700</v>
      </c>
      <c r="E43" s="273">
        <f>D43*INDEX('Select Year'!Z$19:AE$19,,MATCH($BN$5,'Select Year'!Z$10:AE$10,0))</f>
        <v>210498.30000000002</v>
      </c>
      <c r="F43" s="284">
        <f t="shared" ref="F43:F53" si="31">L43+P43+T43+X43+AB43+AF43+AJ43+AN43+AR43+AV43</f>
        <v>31999.904999999999</v>
      </c>
      <c r="G43" s="285">
        <f t="shared" ref="G43:G53" si="32">F43/D43</f>
        <v>1.5458891304347826</v>
      </c>
      <c r="H43" s="285">
        <f t="shared" ref="H43:H53" si="33">F43/E43</f>
        <v>0.15201977878206141</v>
      </c>
      <c r="I43" s="183" t="e">
        <f>E43*INDEX('Select Year'!AA$11:AE$15,MATCH('Road Diesel'!C43,'Select Year'!W$11:W$15,0),MATCH($BN$5,'Select Year'!AA$10:AE$10,0))</f>
        <v>#N/A</v>
      </c>
      <c r="J43" s="192">
        <v>11200</v>
      </c>
      <c r="K43" s="273">
        <f>J43*INDEX('Select Year'!Z$19:AE$19,,MATCH($BN$5,'Select Year'!Z$10:AE$10,0))</f>
        <v>113892.8</v>
      </c>
      <c r="L43" s="256">
        <f>J43*1.5</f>
        <v>16800</v>
      </c>
      <c r="M43" s="257">
        <f t="shared" ref="M43:M53" si="34">L43/J43</f>
        <v>1.5</v>
      </c>
      <c r="N43" s="192">
        <v>9500</v>
      </c>
      <c r="O43" s="273">
        <f>N43*INDEX('Select Year'!Z$19:AE$19,,MATCH($BN$5,'Select Year'!Z$10:AE$10,0))</f>
        <v>96605.5</v>
      </c>
      <c r="P43" s="256">
        <f>N43*1.59999</f>
        <v>15199.905000000001</v>
      </c>
      <c r="Q43" s="257">
        <f t="shared" ref="Q43:Q53" si="35">P43/N43</f>
        <v>1.59999</v>
      </c>
      <c r="R43" s="192"/>
      <c r="S43" s="273">
        <f>R43*INDEX('Select Year'!Z$19:AE$19,,MATCH($BN$5,'Select Year'!Z$10:AE$10,0))</f>
        <v>0</v>
      </c>
      <c r="T43" s="256"/>
      <c r="U43" s="257" t="e">
        <f t="shared" ref="U43:U53" si="36">T43/R43</f>
        <v>#DIV/0!</v>
      </c>
      <c r="V43" s="192"/>
      <c r="W43" s="273">
        <f>V43*INDEX('Select Year'!Z$19:AE$19,,MATCH($BN$5,'Select Year'!Z$10:AE$10,0))</f>
        <v>0</v>
      </c>
      <c r="X43" s="256"/>
      <c r="Y43" s="257" t="e">
        <f t="shared" ref="Y43:Y53" si="37">X43/V43</f>
        <v>#DIV/0!</v>
      </c>
      <c r="Z43" s="192"/>
      <c r="AA43" s="273">
        <f>Z43*INDEX('Select Year'!Z$19:AE$19,,MATCH($BN$5,'Select Year'!Z$10:AE$10,0))</f>
        <v>0</v>
      </c>
      <c r="AB43" s="256"/>
      <c r="AC43" s="257" t="e">
        <f t="shared" ref="AC43:AC53" si="38">AB43/Z43</f>
        <v>#DIV/0!</v>
      </c>
      <c r="AD43" s="192"/>
      <c r="AE43" s="273">
        <f>AD43*INDEX('Select Year'!Z$19:AE$19,,MATCH($BN$5,'Select Year'!Z$10:AE$10,0))</f>
        <v>0</v>
      </c>
      <c r="AF43" s="256"/>
      <c r="AG43" s="257" t="e">
        <f t="shared" ref="AG43:AG53" si="39">AF43/AD43</f>
        <v>#DIV/0!</v>
      </c>
      <c r="AH43" s="192"/>
      <c r="AI43" s="273">
        <f>AH43*INDEX('Select Year'!Z$19:AE$19,,MATCH($BN$5,'Select Year'!Z$10:AE$10,0))</f>
        <v>0</v>
      </c>
      <c r="AJ43" s="256"/>
      <c r="AK43" s="257" t="e">
        <f t="shared" ref="AK43:AK53" si="40">AJ43/AH43</f>
        <v>#DIV/0!</v>
      </c>
      <c r="AL43" s="192"/>
      <c r="AM43" s="273">
        <f>AL43*INDEX('Select Year'!Z$19:AE$19,,MATCH($BN$5,'Select Year'!Z$10:AE$10,0))</f>
        <v>0</v>
      </c>
      <c r="AN43" s="256"/>
      <c r="AO43" s="257" t="e">
        <f t="shared" ref="AO43:AO53" si="41">AN43/AL43</f>
        <v>#DIV/0!</v>
      </c>
      <c r="AP43" s="192"/>
      <c r="AQ43" s="273">
        <f>AP43*INDEX('Select Year'!Z$19:AE$19,,MATCH($BN$5,'Select Year'!Z$10:AE$10,0))</f>
        <v>0</v>
      </c>
      <c r="AR43" s="256"/>
      <c r="AS43" s="257" t="e">
        <f t="shared" ref="AS43:AS53" si="42">AR43/AP43</f>
        <v>#DIV/0!</v>
      </c>
      <c r="AT43" s="192"/>
      <c r="AU43" s="273">
        <f>AT43*INDEX('Select Year'!Z$19:AE$19,,MATCH($BN$5,'Select Year'!Z$10:AE$10,0))</f>
        <v>0</v>
      </c>
      <c r="AV43" s="256"/>
      <c r="AW43" s="297" t="e">
        <f t="shared" ref="AW43:AW53" si="43">AV43/AT43</f>
        <v>#DIV/0!</v>
      </c>
      <c r="CZ43" s="121"/>
    </row>
    <row r="44" spans="1:104" ht="14.25" customHeight="1" x14ac:dyDescent="0.2">
      <c r="A44" s="9" t="e">
        <f>B44&amp;#REF!</f>
        <v>#REF!</v>
      </c>
      <c r="B44" s="85" t="s">
        <v>2</v>
      </c>
      <c r="C44" s="49">
        <f t="shared" si="29"/>
        <v>0</v>
      </c>
      <c r="D44" s="309">
        <f t="shared" si="30"/>
        <v>19000</v>
      </c>
      <c r="E44" s="273">
        <f>D44*INDEX('Select Year'!Z$19:AE$19,,MATCH($BN$5,'Select Year'!Z$10:AE$10,0))</f>
        <v>193211</v>
      </c>
      <c r="F44" s="284">
        <f t="shared" si="31"/>
        <v>29490</v>
      </c>
      <c r="G44" s="285">
        <f t="shared" si="32"/>
        <v>1.5521052631578947</v>
      </c>
      <c r="H44" s="285">
        <f t="shared" si="33"/>
        <v>0.15263106137849294</v>
      </c>
      <c r="I44" s="183" t="e">
        <f>E44*INDEX('Select Year'!AA$11:AE$15,MATCH('Road Diesel'!C44,'Select Year'!W$11:W$15,0),MATCH($BN$5,'Select Year'!AA$10:AE$10,0))</f>
        <v>#N/A</v>
      </c>
      <c r="J44" s="192">
        <v>10000</v>
      </c>
      <c r="K44" s="273">
        <f>J44*INDEX('Select Year'!Z$19:AE$19,,MATCH($BN$5,'Select Year'!Z$10:AE$10,0))</f>
        <v>101690</v>
      </c>
      <c r="L44" s="256">
        <f t="shared" ref="L44" si="44">J44*1.59</f>
        <v>15900</v>
      </c>
      <c r="M44" s="257">
        <f t="shared" si="34"/>
        <v>1.59</v>
      </c>
      <c r="N44" s="192">
        <v>9000</v>
      </c>
      <c r="O44" s="273">
        <f>N44*INDEX('Select Year'!Z$19:AE$19,,MATCH($BN$5,'Select Year'!Z$10:AE$10,0))</f>
        <v>91521</v>
      </c>
      <c r="P44" s="256">
        <f>N44*1.51</f>
        <v>13590</v>
      </c>
      <c r="Q44" s="257">
        <f t="shared" si="35"/>
        <v>1.51</v>
      </c>
      <c r="R44" s="192"/>
      <c r="S44" s="273">
        <f>R44*INDEX('Select Year'!Z$19:AE$19,,MATCH($BN$5,'Select Year'!Z$10:AE$10,0))</f>
        <v>0</v>
      </c>
      <c r="T44" s="256"/>
      <c r="U44" s="257" t="e">
        <f t="shared" si="36"/>
        <v>#DIV/0!</v>
      </c>
      <c r="V44" s="192"/>
      <c r="W44" s="273">
        <f>V44*INDEX('Select Year'!Z$19:AE$19,,MATCH($BN$5,'Select Year'!Z$10:AE$10,0))</f>
        <v>0</v>
      </c>
      <c r="X44" s="256"/>
      <c r="Y44" s="257" t="e">
        <f t="shared" si="37"/>
        <v>#DIV/0!</v>
      </c>
      <c r="Z44" s="192"/>
      <c r="AA44" s="273">
        <f>Z44*INDEX('Select Year'!Z$19:AE$19,,MATCH($BN$5,'Select Year'!Z$10:AE$10,0))</f>
        <v>0</v>
      </c>
      <c r="AB44" s="256"/>
      <c r="AC44" s="257" t="e">
        <f t="shared" si="38"/>
        <v>#DIV/0!</v>
      </c>
      <c r="AD44" s="192"/>
      <c r="AE44" s="273">
        <f>AD44*INDEX('Select Year'!Z$19:AE$19,,MATCH($BN$5,'Select Year'!Z$10:AE$10,0))</f>
        <v>0</v>
      </c>
      <c r="AF44" s="256"/>
      <c r="AG44" s="257" t="e">
        <f t="shared" si="39"/>
        <v>#DIV/0!</v>
      </c>
      <c r="AH44" s="192"/>
      <c r="AI44" s="273">
        <f>AH44*INDEX('Select Year'!Z$19:AE$19,,MATCH($BN$5,'Select Year'!Z$10:AE$10,0))</f>
        <v>0</v>
      </c>
      <c r="AJ44" s="256"/>
      <c r="AK44" s="257" t="e">
        <f t="shared" si="40"/>
        <v>#DIV/0!</v>
      </c>
      <c r="AL44" s="192"/>
      <c r="AM44" s="273">
        <f>AL44*INDEX('Select Year'!Z$19:AE$19,,MATCH($BN$5,'Select Year'!Z$10:AE$10,0))</f>
        <v>0</v>
      </c>
      <c r="AN44" s="256"/>
      <c r="AO44" s="257" t="e">
        <f t="shared" si="41"/>
        <v>#DIV/0!</v>
      </c>
      <c r="AP44" s="192"/>
      <c r="AQ44" s="273">
        <f>AP44*INDEX('Select Year'!Z$19:AE$19,,MATCH($BN$5,'Select Year'!Z$10:AE$10,0))</f>
        <v>0</v>
      </c>
      <c r="AR44" s="256"/>
      <c r="AS44" s="257" t="e">
        <f t="shared" si="42"/>
        <v>#DIV/0!</v>
      </c>
      <c r="AT44" s="192"/>
      <c r="AU44" s="273">
        <f>AT44*INDEX('Select Year'!Z$19:AE$19,,MATCH($BN$5,'Select Year'!Z$10:AE$10,0))</f>
        <v>0</v>
      </c>
      <c r="AV44" s="256"/>
      <c r="AW44" s="297" t="e">
        <f t="shared" si="43"/>
        <v>#DIV/0!</v>
      </c>
      <c r="CZ44" s="121"/>
    </row>
    <row r="45" spans="1:104" ht="14.25" customHeight="1" x14ac:dyDescent="0.2">
      <c r="A45" s="9" t="e">
        <f>B45&amp;#REF!</f>
        <v>#REF!</v>
      </c>
      <c r="B45" s="85" t="s">
        <v>3</v>
      </c>
      <c r="C45" s="49">
        <f t="shared" si="29"/>
        <v>0</v>
      </c>
      <c r="D45" s="309">
        <f t="shared" si="30"/>
        <v>17800</v>
      </c>
      <c r="E45" s="273">
        <f>D45*INDEX('Select Year'!Z$19:AE$19,,MATCH($BN$5,'Select Year'!Z$10:AE$10,0))</f>
        <v>181008.2</v>
      </c>
      <c r="F45" s="284">
        <f t="shared" si="31"/>
        <v>27902</v>
      </c>
      <c r="G45" s="285">
        <f t="shared" si="32"/>
        <v>1.5675280898876405</v>
      </c>
      <c r="H45" s="285">
        <f t="shared" si="33"/>
        <v>0.15414771264506247</v>
      </c>
      <c r="I45" s="183" t="e">
        <f>E45*INDEX('Select Year'!AA$11:AE$15,MATCH('Road Diesel'!C45,'Select Year'!W$11:W$15,0),MATCH($BN$5,'Select Year'!AA$10:AE$10,0))</f>
        <v>#N/A</v>
      </c>
      <c r="J45" s="192">
        <v>10000</v>
      </c>
      <c r="K45" s="273">
        <f>J45*INDEX('Select Year'!Z$19:AE$19,,MATCH($BN$5,'Select Year'!Z$10:AE$10,0))</f>
        <v>101690</v>
      </c>
      <c r="L45" s="256">
        <f>J45*1.55</f>
        <v>15500</v>
      </c>
      <c r="M45" s="257">
        <f t="shared" si="34"/>
        <v>1.55</v>
      </c>
      <c r="N45" s="192">
        <v>7800</v>
      </c>
      <c r="O45" s="273">
        <f>N45*INDEX('Select Year'!Z$19:AE$19,,MATCH($BN$5,'Select Year'!Z$10:AE$10,0))</f>
        <v>79318.2</v>
      </c>
      <c r="P45" s="256">
        <f t="shared" ref="P45" si="45">N45*1.59</f>
        <v>12402</v>
      </c>
      <c r="Q45" s="257">
        <f t="shared" si="35"/>
        <v>1.59</v>
      </c>
      <c r="R45" s="192"/>
      <c r="S45" s="273">
        <f>R45*INDEX('Select Year'!Z$19:AE$19,,MATCH($BN$5,'Select Year'!Z$10:AE$10,0))</f>
        <v>0</v>
      </c>
      <c r="T45" s="256"/>
      <c r="U45" s="257" t="e">
        <f t="shared" si="36"/>
        <v>#DIV/0!</v>
      </c>
      <c r="V45" s="192"/>
      <c r="W45" s="273">
        <f>V45*INDEX('Select Year'!Z$19:AE$19,,MATCH($BN$5,'Select Year'!Z$10:AE$10,0))</f>
        <v>0</v>
      </c>
      <c r="X45" s="256"/>
      <c r="Y45" s="257" t="e">
        <f t="shared" si="37"/>
        <v>#DIV/0!</v>
      </c>
      <c r="Z45" s="192"/>
      <c r="AA45" s="273">
        <f>Z45*INDEX('Select Year'!Z$19:AE$19,,MATCH($BN$5,'Select Year'!Z$10:AE$10,0))</f>
        <v>0</v>
      </c>
      <c r="AB45" s="256"/>
      <c r="AC45" s="257" t="e">
        <f t="shared" si="38"/>
        <v>#DIV/0!</v>
      </c>
      <c r="AD45" s="192"/>
      <c r="AE45" s="273">
        <f>AD45*INDEX('Select Year'!Z$19:AE$19,,MATCH($BN$5,'Select Year'!Z$10:AE$10,0))</f>
        <v>0</v>
      </c>
      <c r="AF45" s="256"/>
      <c r="AG45" s="257" t="e">
        <f t="shared" si="39"/>
        <v>#DIV/0!</v>
      </c>
      <c r="AH45" s="192"/>
      <c r="AI45" s="273">
        <f>AH45*INDEX('Select Year'!Z$19:AE$19,,MATCH($BN$5,'Select Year'!Z$10:AE$10,0))</f>
        <v>0</v>
      </c>
      <c r="AJ45" s="256"/>
      <c r="AK45" s="257" t="e">
        <f t="shared" si="40"/>
        <v>#DIV/0!</v>
      </c>
      <c r="AL45" s="192"/>
      <c r="AM45" s="273">
        <f>AL45*INDEX('Select Year'!Z$19:AE$19,,MATCH($BN$5,'Select Year'!Z$10:AE$10,0))</f>
        <v>0</v>
      </c>
      <c r="AN45" s="256"/>
      <c r="AO45" s="257" t="e">
        <f t="shared" si="41"/>
        <v>#DIV/0!</v>
      </c>
      <c r="AP45" s="192"/>
      <c r="AQ45" s="273">
        <f>AP45*INDEX('Select Year'!Z$19:AE$19,,MATCH($BN$5,'Select Year'!Z$10:AE$10,0))</f>
        <v>0</v>
      </c>
      <c r="AR45" s="256"/>
      <c r="AS45" s="257" t="e">
        <f t="shared" si="42"/>
        <v>#DIV/0!</v>
      </c>
      <c r="AT45" s="192"/>
      <c r="AU45" s="273">
        <f>AT45*INDEX('Select Year'!Z$19:AE$19,,MATCH($BN$5,'Select Year'!Z$10:AE$10,0))</f>
        <v>0</v>
      </c>
      <c r="AV45" s="256"/>
      <c r="AW45" s="297" t="e">
        <f t="shared" si="43"/>
        <v>#DIV/0!</v>
      </c>
      <c r="CZ45" s="121"/>
    </row>
    <row r="46" spans="1:104" ht="14.25" customHeight="1" x14ac:dyDescent="0.2">
      <c r="A46" s="9" t="e">
        <f>B46&amp;#REF!</f>
        <v>#REF!</v>
      </c>
      <c r="B46" s="85" t="s">
        <v>4</v>
      </c>
      <c r="C46" s="49">
        <f t="shared" si="29"/>
        <v>0</v>
      </c>
      <c r="D46" s="309">
        <f t="shared" si="30"/>
        <v>9900</v>
      </c>
      <c r="E46" s="273">
        <f>D46*INDEX('Select Year'!Z$19:AE$19,,MATCH($BN$5,'Select Year'!Z$10:AE$10,0))</f>
        <v>100673.1</v>
      </c>
      <c r="F46" s="284">
        <f t="shared" si="31"/>
        <v>15790.5</v>
      </c>
      <c r="G46" s="285">
        <f t="shared" si="32"/>
        <v>1.595</v>
      </c>
      <c r="H46" s="285">
        <f t="shared" si="33"/>
        <v>0.15684924771363948</v>
      </c>
      <c r="I46" s="183" t="e">
        <f>E46*INDEX('Select Year'!AA$11:AE$15,MATCH('Road Diesel'!C46,'Select Year'!W$11:W$15,0),MATCH($BN$5,'Select Year'!AA$10:AE$10,0))</f>
        <v>#N/A</v>
      </c>
      <c r="J46" s="192">
        <v>9900</v>
      </c>
      <c r="K46" s="273">
        <f>J46*INDEX('Select Year'!Z$19:AE$19,,MATCH($BN$5,'Select Year'!Z$10:AE$10,0))</f>
        <v>100673.1</v>
      </c>
      <c r="L46" s="256">
        <f>J46*1.595</f>
        <v>15790.5</v>
      </c>
      <c r="M46" s="257">
        <f t="shared" si="34"/>
        <v>1.595</v>
      </c>
      <c r="N46" s="192"/>
      <c r="O46" s="273">
        <f>N46*INDEX('Select Year'!Z$19:AE$19,,MATCH($BN$5,'Select Year'!Z$10:AE$10,0))</f>
        <v>0</v>
      </c>
      <c r="P46" s="256"/>
      <c r="Q46" s="257" t="e">
        <f t="shared" si="35"/>
        <v>#DIV/0!</v>
      </c>
      <c r="R46" s="192"/>
      <c r="S46" s="273">
        <f>R46*INDEX('Select Year'!Z$19:AE$19,,MATCH($BN$5,'Select Year'!Z$10:AE$10,0))</f>
        <v>0</v>
      </c>
      <c r="T46" s="256"/>
      <c r="U46" s="257" t="e">
        <f t="shared" si="36"/>
        <v>#DIV/0!</v>
      </c>
      <c r="V46" s="192"/>
      <c r="W46" s="273">
        <f>V46*INDEX('Select Year'!Z$19:AE$19,,MATCH($BN$5,'Select Year'!Z$10:AE$10,0))</f>
        <v>0</v>
      </c>
      <c r="X46" s="256"/>
      <c r="Y46" s="257" t="e">
        <f t="shared" si="37"/>
        <v>#DIV/0!</v>
      </c>
      <c r="Z46" s="192"/>
      <c r="AA46" s="273">
        <f>Z46*INDEX('Select Year'!Z$19:AE$19,,MATCH($BN$5,'Select Year'!Z$10:AE$10,0))</f>
        <v>0</v>
      </c>
      <c r="AB46" s="256"/>
      <c r="AC46" s="257" t="e">
        <f t="shared" si="38"/>
        <v>#DIV/0!</v>
      </c>
      <c r="AD46" s="192"/>
      <c r="AE46" s="273">
        <f>AD46*INDEX('Select Year'!Z$19:AE$19,,MATCH($BN$5,'Select Year'!Z$10:AE$10,0))</f>
        <v>0</v>
      </c>
      <c r="AF46" s="256"/>
      <c r="AG46" s="257" t="e">
        <f t="shared" si="39"/>
        <v>#DIV/0!</v>
      </c>
      <c r="AH46" s="192"/>
      <c r="AI46" s="273">
        <f>AH46*INDEX('Select Year'!Z$19:AE$19,,MATCH($BN$5,'Select Year'!Z$10:AE$10,0))</f>
        <v>0</v>
      </c>
      <c r="AJ46" s="256"/>
      <c r="AK46" s="257" t="e">
        <f t="shared" si="40"/>
        <v>#DIV/0!</v>
      </c>
      <c r="AL46" s="192"/>
      <c r="AM46" s="273">
        <f>AL46*INDEX('Select Year'!Z$19:AE$19,,MATCH($BN$5,'Select Year'!Z$10:AE$10,0))</f>
        <v>0</v>
      </c>
      <c r="AN46" s="256"/>
      <c r="AO46" s="257" t="e">
        <f t="shared" si="41"/>
        <v>#DIV/0!</v>
      </c>
      <c r="AP46" s="192"/>
      <c r="AQ46" s="273">
        <f>AP46*INDEX('Select Year'!Z$19:AE$19,,MATCH($BN$5,'Select Year'!Z$10:AE$10,0))</f>
        <v>0</v>
      </c>
      <c r="AR46" s="256"/>
      <c r="AS46" s="257" t="e">
        <f t="shared" si="42"/>
        <v>#DIV/0!</v>
      </c>
      <c r="AT46" s="192"/>
      <c r="AU46" s="273">
        <f>AT46*INDEX('Select Year'!Z$19:AE$19,,MATCH($BN$5,'Select Year'!Z$10:AE$10,0))</f>
        <v>0</v>
      </c>
      <c r="AV46" s="256"/>
      <c r="AW46" s="297" t="e">
        <f t="shared" si="43"/>
        <v>#DIV/0!</v>
      </c>
      <c r="CZ46" s="121"/>
    </row>
    <row r="47" spans="1:104" ht="14.25" customHeight="1" x14ac:dyDescent="0.2">
      <c r="A47" s="9" t="e">
        <f>B47&amp;#REF!</f>
        <v>#REF!</v>
      </c>
      <c r="B47" s="85" t="s">
        <v>5</v>
      </c>
      <c r="C47" s="49">
        <f t="shared" si="29"/>
        <v>0</v>
      </c>
      <c r="D47" s="309">
        <f t="shared" si="30"/>
        <v>11000</v>
      </c>
      <c r="E47" s="273">
        <f>D47*INDEX('Select Year'!Z$19:AE$19,,MATCH($BN$5,'Select Year'!Z$10:AE$10,0))</f>
        <v>111859</v>
      </c>
      <c r="F47" s="284">
        <f t="shared" si="31"/>
        <v>17490</v>
      </c>
      <c r="G47" s="285">
        <f t="shared" si="32"/>
        <v>1.59</v>
      </c>
      <c r="H47" s="285">
        <f t="shared" si="33"/>
        <v>0.15635755728193529</v>
      </c>
      <c r="I47" s="183" t="e">
        <f>E47*INDEX('Select Year'!AA$11:AE$15,MATCH('Road Diesel'!C47,'Select Year'!W$11:W$15,0),MATCH($BN$5,'Select Year'!AA$10:AE$10,0))</f>
        <v>#N/A</v>
      </c>
      <c r="J47" s="192">
        <v>11000</v>
      </c>
      <c r="K47" s="273">
        <f>J47*INDEX('Select Year'!Z$19:AE$19,,MATCH($BN$5,'Select Year'!Z$10:AE$10,0))</f>
        <v>111859</v>
      </c>
      <c r="L47" s="256">
        <f t="shared" ref="L47:L48" si="46">J47*1.59</f>
        <v>17490</v>
      </c>
      <c r="M47" s="257">
        <f t="shared" si="34"/>
        <v>1.59</v>
      </c>
      <c r="N47" s="192"/>
      <c r="O47" s="273">
        <f>N47*INDEX('Select Year'!Z$19:AE$19,,MATCH($BN$5,'Select Year'!Z$10:AE$10,0))</f>
        <v>0</v>
      </c>
      <c r="P47" s="256"/>
      <c r="Q47" s="257" t="e">
        <f t="shared" si="35"/>
        <v>#DIV/0!</v>
      </c>
      <c r="R47" s="192"/>
      <c r="S47" s="273">
        <f>R47*INDEX('Select Year'!Z$19:AE$19,,MATCH($BN$5,'Select Year'!Z$10:AE$10,0))</f>
        <v>0</v>
      </c>
      <c r="T47" s="256"/>
      <c r="U47" s="257" t="e">
        <f t="shared" si="36"/>
        <v>#DIV/0!</v>
      </c>
      <c r="V47" s="192"/>
      <c r="W47" s="273">
        <f>V47*INDEX('Select Year'!Z$19:AE$19,,MATCH($BN$5,'Select Year'!Z$10:AE$10,0))</f>
        <v>0</v>
      </c>
      <c r="X47" s="256"/>
      <c r="Y47" s="257" t="e">
        <f t="shared" si="37"/>
        <v>#DIV/0!</v>
      </c>
      <c r="Z47" s="192"/>
      <c r="AA47" s="273">
        <f>Z47*INDEX('Select Year'!Z$19:AE$19,,MATCH($BN$5,'Select Year'!Z$10:AE$10,0))</f>
        <v>0</v>
      </c>
      <c r="AB47" s="256"/>
      <c r="AC47" s="257" t="e">
        <f t="shared" si="38"/>
        <v>#DIV/0!</v>
      </c>
      <c r="AD47" s="192"/>
      <c r="AE47" s="273">
        <f>AD47*INDEX('Select Year'!Z$19:AE$19,,MATCH($BN$5,'Select Year'!Z$10:AE$10,0))</f>
        <v>0</v>
      </c>
      <c r="AF47" s="256"/>
      <c r="AG47" s="257" t="e">
        <f t="shared" si="39"/>
        <v>#DIV/0!</v>
      </c>
      <c r="AH47" s="192"/>
      <c r="AI47" s="273">
        <f>AH47*INDEX('Select Year'!Z$19:AE$19,,MATCH($BN$5,'Select Year'!Z$10:AE$10,0))</f>
        <v>0</v>
      </c>
      <c r="AJ47" s="256"/>
      <c r="AK47" s="257" t="e">
        <f t="shared" si="40"/>
        <v>#DIV/0!</v>
      </c>
      <c r="AL47" s="192"/>
      <c r="AM47" s="273">
        <f>AL47*INDEX('Select Year'!Z$19:AE$19,,MATCH($BN$5,'Select Year'!Z$10:AE$10,0))</f>
        <v>0</v>
      </c>
      <c r="AN47" s="256"/>
      <c r="AO47" s="257" t="e">
        <f t="shared" si="41"/>
        <v>#DIV/0!</v>
      </c>
      <c r="AP47" s="192"/>
      <c r="AQ47" s="273">
        <f>AP47*INDEX('Select Year'!Z$19:AE$19,,MATCH($BN$5,'Select Year'!Z$10:AE$10,0))</f>
        <v>0</v>
      </c>
      <c r="AR47" s="256"/>
      <c r="AS47" s="257" t="e">
        <f t="shared" si="42"/>
        <v>#DIV/0!</v>
      </c>
      <c r="AT47" s="192"/>
      <c r="AU47" s="273">
        <f>AT47*INDEX('Select Year'!Z$19:AE$19,,MATCH($BN$5,'Select Year'!Z$10:AE$10,0))</f>
        <v>0</v>
      </c>
      <c r="AV47" s="256"/>
      <c r="AW47" s="297" t="e">
        <f t="shared" si="43"/>
        <v>#DIV/0!</v>
      </c>
      <c r="CZ47" s="121"/>
    </row>
    <row r="48" spans="1:104" ht="14.25" customHeight="1" x14ac:dyDescent="0.2">
      <c r="A48" s="9" t="e">
        <f>B48&amp;#REF!</f>
        <v>#REF!</v>
      </c>
      <c r="B48" s="85" t="s">
        <v>6</v>
      </c>
      <c r="C48" s="49">
        <f t="shared" si="29"/>
        <v>0</v>
      </c>
      <c r="D48" s="309">
        <f t="shared" si="30"/>
        <v>12000</v>
      </c>
      <c r="E48" s="273">
        <f>D48*INDEX('Select Year'!Z$19:AE$19,,MATCH($BN$5,'Select Year'!Z$10:AE$10,0))</f>
        <v>122028</v>
      </c>
      <c r="F48" s="284">
        <f t="shared" si="31"/>
        <v>19080</v>
      </c>
      <c r="G48" s="285">
        <f t="shared" si="32"/>
        <v>1.59</v>
      </c>
      <c r="H48" s="285">
        <f t="shared" si="33"/>
        <v>0.15635755728193529</v>
      </c>
      <c r="I48" s="183" t="e">
        <f>E48*INDEX('Select Year'!AA$11:AE$15,MATCH('Road Diesel'!C48,'Select Year'!W$11:W$15,0),MATCH($BN$5,'Select Year'!AA$10:AE$10,0))</f>
        <v>#N/A</v>
      </c>
      <c r="J48" s="192">
        <v>12000</v>
      </c>
      <c r="K48" s="273">
        <f>J48*INDEX('Select Year'!Z$19:AE$19,,MATCH($BN$5,'Select Year'!Z$10:AE$10,0))</f>
        <v>122028</v>
      </c>
      <c r="L48" s="256">
        <f t="shared" si="46"/>
        <v>19080</v>
      </c>
      <c r="M48" s="257">
        <f t="shared" si="34"/>
        <v>1.59</v>
      </c>
      <c r="N48" s="192"/>
      <c r="O48" s="273">
        <f>N48*INDEX('Select Year'!Z$19:AE$19,,MATCH($BN$5,'Select Year'!Z$10:AE$10,0))</f>
        <v>0</v>
      </c>
      <c r="P48" s="256"/>
      <c r="Q48" s="257" t="e">
        <f t="shared" si="35"/>
        <v>#DIV/0!</v>
      </c>
      <c r="R48" s="192"/>
      <c r="S48" s="273">
        <f>R48*INDEX('Select Year'!Z$19:AE$19,,MATCH($BN$5,'Select Year'!Z$10:AE$10,0))</f>
        <v>0</v>
      </c>
      <c r="T48" s="256"/>
      <c r="U48" s="257" t="e">
        <f t="shared" si="36"/>
        <v>#DIV/0!</v>
      </c>
      <c r="V48" s="192"/>
      <c r="W48" s="273">
        <f>V48*INDEX('Select Year'!Z$19:AE$19,,MATCH($BN$5,'Select Year'!Z$10:AE$10,0))</f>
        <v>0</v>
      </c>
      <c r="X48" s="256"/>
      <c r="Y48" s="257" t="e">
        <f t="shared" si="37"/>
        <v>#DIV/0!</v>
      </c>
      <c r="Z48" s="192"/>
      <c r="AA48" s="273">
        <f>Z48*INDEX('Select Year'!Z$19:AE$19,,MATCH($BN$5,'Select Year'!Z$10:AE$10,0))</f>
        <v>0</v>
      </c>
      <c r="AB48" s="256"/>
      <c r="AC48" s="257" t="e">
        <f t="shared" si="38"/>
        <v>#DIV/0!</v>
      </c>
      <c r="AD48" s="192"/>
      <c r="AE48" s="273">
        <f>AD48*INDEX('Select Year'!Z$19:AE$19,,MATCH($BN$5,'Select Year'!Z$10:AE$10,0))</f>
        <v>0</v>
      </c>
      <c r="AF48" s="256"/>
      <c r="AG48" s="257" t="e">
        <f t="shared" si="39"/>
        <v>#DIV/0!</v>
      </c>
      <c r="AH48" s="192"/>
      <c r="AI48" s="273">
        <f>AH48*INDEX('Select Year'!Z$19:AE$19,,MATCH($BN$5,'Select Year'!Z$10:AE$10,0))</f>
        <v>0</v>
      </c>
      <c r="AJ48" s="256"/>
      <c r="AK48" s="257" t="e">
        <f t="shared" si="40"/>
        <v>#DIV/0!</v>
      </c>
      <c r="AL48" s="192"/>
      <c r="AM48" s="273">
        <f>AL48*INDEX('Select Year'!Z$19:AE$19,,MATCH($BN$5,'Select Year'!Z$10:AE$10,0))</f>
        <v>0</v>
      </c>
      <c r="AN48" s="256"/>
      <c r="AO48" s="257" t="e">
        <f t="shared" si="41"/>
        <v>#DIV/0!</v>
      </c>
      <c r="AP48" s="192"/>
      <c r="AQ48" s="273">
        <f>AP48*INDEX('Select Year'!Z$19:AE$19,,MATCH($BN$5,'Select Year'!Z$10:AE$10,0))</f>
        <v>0</v>
      </c>
      <c r="AR48" s="256"/>
      <c r="AS48" s="257" t="e">
        <f t="shared" si="42"/>
        <v>#DIV/0!</v>
      </c>
      <c r="AT48" s="192"/>
      <c r="AU48" s="273">
        <f>AT48*INDEX('Select Year'!Z$19:AE$19,,MATCH($BN$5,'Select Year'!Z$10:AE$10,0))</f>
        <v>0</v>
      </c>
      <c r="AV48" s="256"/>
      <c r="AW48" s="297" t="e">
        <f t="shared" si="43"/>
        <v>#DIV/0!</v>
      </c>
      <c r="CZ48" s="121"/>
    </row>
    <row r="49" spans="1:104" ht="14.25" customHeight="1" x14ac:dyDescent="0.2">
      <c r="A49" s="9" t="e">
        <f>B49&amp;#REF!</f>
        <v>#REF!</v>
      </c>
      <c r="B49" s="85" t="s">
        <v>7</v>
      </c>
      <c r="C49" s="49">
        <f t="shared" si="29"/>
        <v>0</v>
      </c>
      <c r="D49" s="309">
        <f t="shared" si="30"/>
        <v>9000</v>
      </c>
      <c r="E49" s="273">
        <f>D49*INDEX('Select Year'!Z$19:AE$19,,MATCH($BN$5,'Select Year'!Z$10:AE$10,0))</f>
        <v>91521</v>
      </c>
      <c r="F49" s="284">
        <f t="shared" si="31"/>
        <v>13500</v>
      </c>
      <c r="G49" s="285">
        <f t="shared" si="32"/>
        <v>1.5</v>
      </c>
      <c r="H49" s="285">
        <f t="shared" si="33"/>
        <v>0.14750712951125972</v>
      </c>
      <c r="I49" s="183" t="e">
        <f>E49*INDEX('Select Year'!AA$11:AE$15,MATCH('Road Diesel'!C49,'Select Year'!W$11:W$15,0),MATCH($BN$5,'Select Year'!AA$10:AE$10,0))</f>
        <v>#N/A</v>
      </c>
      <c r="J49" s="192">
        <v>9000</v>
      </c>
      <c r="K49" s="273">
        <f>J49*INDEX('Select Year'!Z$19:AE$19,,MATCH($BN$5,'Select Year'!Z$10:AE$10,0))</f>
        <v>91521</v>
      </c>
      <c r="L49" s="256">
        <f>J49*1.5</f>
        <v>13500</v>
      </c>
      <c r="M49" s="257">
        <f t="shared" si="34"/>
        <v>1.5</v>
      </c>
      <c r="N49" s="192"/>
      <c r="O49" s="273">
        <f>N49*INDEX('Select Year'!Z$19:AE$19,,MATCH($BN$5,'Select Year'!Z$10:AE$10,0))</f>
        <v>0</v>
      </c>
      <c r="P49" s="256"/>
      <c r="Q49" s="257" t="e">
        <f t="shared" si="35"/>
        <v>#DIV/0!</v>
      </c>
      <c r="R49" s="192"/>
      <c r="S49" s="273">
        <f>R49*INDEX('Select Year'!Z$19:AE$19,,MATCH($BN$5,'Select Year'!Z$10:AE$10,0))</f>
        <v>0</v>
      </c>
      <c r="T49" s="256"/>
      <c r="U49" s="257" t="e">
        <f t="shared" si="36"/>
        <v>#DIV/0!</v>
      </c>
      <c r="V49" s="192"/>
      <c r="W49" s="273">
        <f>V49*INDEX('Select Year'!Z$19:AE$19,,MATCH($BN$5,'Select Year'!Z$10:AE$10,0))</f>
        <v>0</v>
      </c>
      <c r="X49" s="256"/>
      <c r="Y49" s="257" t="e">
        <f t="shared" si="37"/>
        <v>#DIV/0!</v>
      </c>
      <c r="Z49" s="192"/>
      <c r="AA49" s="273">
        <f>Z49*INDEX('Select Year'!Z$19:AE$19,,MATCH($BN$5,'Select Year'!Z$10:AE$10,0))</f>
        <v>0</v>
      </c>
      <c r="AB49" s="256"/>
      <c r="AC49" s="257" t="e">
        <f t="shared" si="38"/>
        <v>#DIV/0!</v>
      </c>
      <c r="AD49" s="192"/>
      <c r="AE49" s="273">
        <f>AD49*INDEX('Select Year'!Z$19:AE$19,,MATCH($BN$5,'Select Year'!Z$10:AE$10,0))</f>
        <v>0</v>
      </c>
      <c r="AF49" s="256"/>
      <c r="AG49" s="257" t="e">
        <f t="shared" si="39"/>
        <v>#DIV/0!</v>
      </c>
      <c r="AH49" s="192"/>
      <c r="AI49" s="273">
        <f>AH49*INDEX('Select Year'!Z$19:AE$19,,MATCH($BN$5,'Select Year'!Z$10:AE$10,0))</f>
        <v>0</v>
      </c>
      <c r="AJ49" s="256"/>
      <c r="AK49" s="257" t="e">
        <f t="shared" si="40"/>
        <v>#DIV/0!</v>
      </c>
      <c r="AL49" s="192"/>
      <c r="AM49" s="273">
        <f>AL49*INDEX('Select Year'!Z$19:AE$19,,MATCH($BN$5,'Select Year'!Z$10:AE$10,0))</f>
        <v>0</v>
      </c>
      <c r="AN49" s="256"/>
      <c r="AO49" s="257" t="e">
        <f t="shared" si="41"/>
        <v>#DIV/0!</v>
      </c>
      <c r="AP49" s="192"/>
      <c r="AQ49" s="273">
        <f>AP49*INDEX('Select Year'!Z$19:AE$19,,MATCH($BN$5,'Select Year'!Z$10:AE$10,0))</f>
        <v>0</v>
      </c>
      <c r="AR49" s="256"/>
      <c r="AS49" s="257" t="e">
        <f t="shared" si="42"/>
        <v>#DIV/0!</v>
      </c>
      <c r="AT49" s="192"/>
      <c r="AU49" s="273">
        <f>AT49*INDEX('Select Year'!Z$19:AE$19,,MATCH($BN$5,'Select Year'!Z$10:AE$10,0))</f>
        <v>0</v>
      </c>
      <c r="AV49" s="256"/>
      <c r="AW49" s="297" t="e">
        <f t="shared" si="43"/>
        <v>#DIV/0!</v>
      </c>
      <c r="CZ49" s="121"/>
    </row>
    <row r="50" spans="1:104" ht="14.25" customHeight="1" x14ac:dyDescent="0.2">
      <c r="A50" s="9" t="e">
        <f>B50&amp;#REF!</f>
        <v>#REF!</v>
      </c>
      <c r="B50" s="85" t="s">
        <v>8</v>
      </c>
      <c r="C50" s="49">
        <f t="shared" si="29"/>
        <v>0</v>
      </c>
      <c r="D50" s="309">
        <f t="shared" si="30"/>
        <v>10500</v>
      </c>
      <c r="E50" s="273">
        <f>D50*INDEX('Select Year'!Z$19:AE$19,,MATCH($BN$5,'Select Year'!Z$10:AE$10,0))</f>
        <v>106774.5</v>
      </c>
      <c r="F50" s="284">
        <f t="shared" si="31"/>
        <v>16695</v>
      </c>
      <c r="G50" s="285">
        <f t="shared" si="32"/>
        <v>1.59</v>
      </c>
      <c r="H50" s="285">
        <f t="shared" si="33"/>
        <v>0.15635755728193529</v>
      </c>
      <c r="I50" s="183" t="e">
        <f>E50*INDEX('Select Year'!AA$11:AE$15,MATCH('Road Diesel'!C50,'Select Year'!W$11:W$15,0),MATCH($BN$5,'Select Year'!AA$10:AE$10,0))</f>
        <v>#N/A</v>
      </c>
      <c r="J50" s="192">
        <v>10500</v>
      </c>
      <c r="K50" s="273">
        <f>J50*INDEX('Select Year'!Z$19:AE$19,,MATCH($BN$5,'Select Year'!Z$10:AE$10,0))</f>
        <v>106774.5</v>
      </c>
      <c r="L50" s="256">
        <f t="shared" ref="L50:L51" si="47">J50*1.59</f>
        <v>16695</v>
      </c>
      <c r="M50" s="257">
        <f t="shared" si="34"/>
        <v>1.59</v>
      </c>
      <c r="N50" s="192"/>
      <c r="O50" s="273">
        <f>N50*INDEX('Select Year'!Z$19:AE$19,,MATCH($BN$5,'Select Year'!Z$10:AE$10,0))</f>
        <v>0</v>
      </c>
      <c r="P50" s="256"/>
      <c r="Q50" s="257" t="e">
        <f t="shared" si="35"/>
        <v>#DIV/0!</v>
      </c>
      <c r="R50" s="192"/>
      <c r="S50" s="273">
        <f>R50*INDEX('Select Year'!Z$19:AE$19,,MATCH($BN$5,'Select Year'!Z$10:AE$10,0))</f>
        <v>0</v>
      </c>
      <c r="T50" s="256"/>
      <c r="U50" s="257" t="e">
        <f t="shared" si="36"/>
        <v>#DIV/0!</v>
      </c>
      <c r="V50" s="192"/>
      <c r="W50" s="273">
        <f>V50*INDEX('Select Year'!Z$19:AE$19,,MATCH($BN$5,'Select Year'!Z$10:AE$10,0))</f>
        <v>0</v>
      </c>
      <c r="X50" s="256"/>
      <c r="Y50" s="257" t="e">
        <f t="shared" si="37"/>
        <v>#DIV/0!</v>
      </c>
      <c r="Z50" s="192"/>
      <c r="AA50" s="273">
        <f>Z50*INDEX('Select Year'!Z$19:AE$19,,MATCH($BN$5,'Select Year'!Z$10:AE$10,0))</f>
        <v>0</v>
      </c>
      <c r="AB50" s="256"/>
      <c r="AC50" s="257" t="e">
        <f t="shared" si="38"/>
        <v>#DIV/0!</v>
      </c>
      <c r="AD50" s="192"/>
      <c r="AE50" s="273">
        <f>AD50*INDEX('Select Year'!Z$19:AE$19,,MATCH($BN$5,'Select Year'!Z$10:AE$10,0))</f>
        <v>0</v>
      </c>
      <c r="AF50" s="256"/>
      <c r="AG50" s="257" t="e">
        <f t="shared" si="39"/>
        <v>#DIV/0!</v>
      </c>
      <c r="AH50" s="192"/>
      <c r="AI50" s="273">
        <f>AH50*INDEX('Select Year'!Z$19:AE$19,,MATCH($BN$5,'Select Year'!Z$10:AE$10,0))</f>
        <v>0</v>
      </c>
      <c r="AJ50" s="256"/>
      <c r="AK50" s="257" t="e">
        <f t="shared" si="40"/>
        <v>#DIV/0!</v>
      </c>
      <c r="AL50" s="192"/>
      <c r="AM50" s="273">
        <f>AL50*INDEX('Select Year'!Z$19:AE$19,,MATCH($BN$5,'Select Year'!Z$10:AE$10,0))</f>
        <v>0</v>
      </c>
      <c r="AN50" s="256"/>
      <c r="AO50" s="257" t="e">
        <f t="shared" si="41"/>
        <v>#DIV/0!</v>
      </c>
      <c r="AP50" s="192"/>
      <c r="AQ50" s="273">
        <f>AP50*INDEX('Select Year'!Z$19:AE$19,,MATCH($BN$5,'Select Year'!Z$10:AE$10,0))</f>
        <v>0</v>
      </c>
      <c r="AR50" s="256"/>
      <c r="AS50" s="257" t="e">
        <f t="shared" si="42"/>
        <v>#DIV/0!</v>
      </c>
      <c r="AT50" s="192"/>
      <c r="AU50" s="273">
        <f>AT50*INDEX('Select Year'!Z$19:AE$19,,MATCH($BN$5,'Select Year'!Z$10:AE$10,0))</f>
        <v>0</v>
      </c>
      <c r="AV50" s="256"/>
      <c r="AW50" s="297" t="e">
        <f t="shared" si="43"/>
        <v>#DIV/0!</v>
      </c>
      <c r="CZ50" s="121"/>
    </row>
    <row r="51" spans="1:104" ht="14.25" customHeight="1" x14ac:dyDescent="0.2">
      <c r="A51" s="9" t="e">
        <f>B51&amp;#REF!</f>
        <v>#REF!</v>
      </c>
      <c r="B51" s="85" t="s">
        <v>9</v>
      </c>
      <c r="C51" s="49">
        <f t="shared" si="29"/>
        <v>0</v>
      </c>
      <c r="D51" s="309">
        <f t="shared" si="30"/>
        <v>11000</v>
      </c>
      <c r="E51" s="273">
        <f>D51*INDEX('Select Year'!Z$19:AE$19,,MATCH($BN$5,'Select Year'!Z$10:AE$10,0))</f>
        <v>111859</v>
      </c>
      <c r="F51" s="284">
        <f t="shared" si="31"/>
        <v>17490</v>
      </c>
      <c r="G51" s="285">
        <f t="shared" si="32"/>
        <v>1.59</v>
      </c>
      <c r="H51" s="285">
        <f t="shared" si="33"/>
        <v>0.15635755728193529</v>
      </c>
      <c r="I51" s="183" t="e">
        <f>E51*INDEX('Select Year'!AA$11:AE$15,MATCH('Road Diesel'!C51,'Select Year'!W$11:W$15,0),MATCH($BN$5,'Select Year'!AA$10:AE$10,0))</f>
        <v>#N/A</v>
      </c>
      <c r="J51" s="192">
        <v>11000</v>
      </c>
      <c r="K51" s="273">
        <f>J51*INDEX('Select Year'!Z$19:AE$19,,MATCH($BN$5,'Select Year'!Z$10:AE$10,0))</f>
        <v>111859</v>
      </c>
      <c r="L51" s="256">
        <f t="shared" si="47"/>
        <v>17490</v>
      </c>
      <c r="M51" s="257">
        <f t="shared" si="34"/>
        <v>1.59</v>
      </c>
      <c r="N51" s="192"/>
      <c r="O51" s="273">
        <f>N51*INDEX('Select Year'!Z$19:AE$19,,MATCH($BN$5,'Select Year'!Z$10:AE$10,0))</f>
        <v>0</v>
      </c>
      <c r="P51" s="256"/>
      <c r="Q51" s="257" t="e">
        <f t="shared" si="35"/>
        <v>#DIV/0!</v>
      </c>
      <c r="R51" s="192"/>
      <c r="S51" s="273">
        <f>R51*INDEX('Select Year'!Z$19:AE$19,,MATCH($BN$5,'Select Year'!Z$10:AE$10,0))</f>
        <v>0</v>
      </c>
      <c r="T51" s="256"/>
      <c r="U51" s="257" t="e">
        <f t="shared" si="36"/>
        <v>#DIV/0!</v>
      </c>
      <c r="V51" s="192"/>
      <c r="W51" s="273">
        <f>V51*INDEX('Select Year'!Z$19:AE$19,,MATCH($BN$5,'Select Year'!Z$10:AE$10,0))</f>
        <v>0</v>
      </c>
      <c r="X51" s="256"/>
      <c r="Y51" s="257" t="e">
        <f t="shared" si="37"/>
        <v>#DIV/0!</v>
      </c>
      <c r="Z51" s="192"/>
      <c r="AA51" s="273">
        <f>Z51*INDEX('Select Year'!Z$19:AE$19,,MATCH($BN$5,'Select Year'!Z$10:AE$10,0))</f>
        <v>0</v>
      </c>
      <c r="AB51" s="256"/>
      <c r="AC51" s="257" t="e">
        <f t="shared" si="38"/>
        <v>#DIV/0!</v>
      </c>
      <c r="AD51" s="192"/>
      <c r="AE51" s="273">
        <f>AD51*INDEX('Select Year'!Z$19:AE$19,,MATCH($BN$5,'Select Year'!Z$10:AE$10,0))</f>
        <v>0</v>
      </c>
      <c r="AF51" s="256"/>
      <c r="AG51" s="257" t="e">
        <f t="shared" si="39"/>
        <v>#DIV/0!</v>
      </c>
      <c r="AH51" s="192"/>
      <c r="AI51" s="273">
        <f>AH51*INDEX('Select Year'!Z$19:AE$19,,MATCH($BN$5,'Select Year'!Z$10:AE$10,0))</f>
        <v>0</v>
      </c>
      <c r="AJ51" s="256"/>
      <c r="AK51" s="257" t="e">
        <f t="shared" si="40"/>
        <v>#DIV/0!</v>
      </c>
      <c r="AL51" s="192"/>
      <c r="AM51" s="273">
        <f>AL51*INDEX('Select Year'!Z$19:AE$19,,MATCH($BN$5,'Select Year'!Z$10:AE$10,0))</f>
        <v>0</v>
      </c>
      <c r="AN51" s="256"/>
      <c r="AO51" s="257" t="e">
        <f t="shared" si="41"/>
        <v>#DIV/0!</v>
      </c>
      <c r="AP51" s="192"/>
      <c r="AQ51" s="273">
        <f>AP51*INDEX('Select Year'!Z$19:AE$19,,MATCH($BN$5,'Select Year'!Z$10:AE$10,0))</f>
        <v>0</v>
      </c>
      <c r="AR51" s="256"/>
      <c r="AS51" s="257" t="e">
        <f t="shared" si="42"/>
        <v>#DIV/0!</v>
      </c>
      <c r="AT51" s="192"/>
      <c r="AU51" s="273">
        <f>AT51*INDEX('Select Year'!Z$19:AE$19,,MATCH($BN$5,'Select Year'!Z$10:AE$10,0))</f>
        <v>0</v>
      </c>
      <c r="AV51" s="256"/>
      <c r="AW51" s="297" t="e">
        <f t="shared" si="43"/>
        <v>#DIV/0!</v>
      </c>
      <c r="CZ51" s="121"/>
    </row>
    <row r="52" spans="1:104" ht="14.25" customHeight="1" x14ac:dyDescent="0.2">
      <c r="A52" s="9" t="e">
        <f>B52&amp;#REF!</f>
        <v>#REF!</v>
      </c>
      <c r="B52" s="85" t="s">
        <v>10</v>
      </c>
      <c r="C52" s="49">
        <f t="shared" si="29"/>
        <v>0</v>
      </c>
      <c r="D52" s="309">
        <f t="shared" si="30"/>
        <v>19000</v>
      </c>
      <c r="E52" s="273">
        <f>D52*INDEX('Select Year'!Z$19:AE$19,,MATCH($BN$5,'Select Year'!Z$10:AE$10,0))</f>
        <v>193211</v>
      </c>
      <c r="F52" s="284">
        <f t="shared" si="31"/>
        <v>29220</v>
      </c>
      <c r="G52" s="285">
        <f t="shared" si="32"/>
        <v>1.5378947368421052</v>
      </c>
      <c r="H52" s="285">
        <f t="shared" si="33"/>
        <v>0.15123362541470206</v>
      </c>
      <c r="I52" s="183" t="e">
        <f>E52*INDEX('Select Year'!AA$11:AE$15,MATCH('Road Diesel'!C52,'Select Year'!W$11:W$15,0),MATCH($BN$5,'Select Year'!AA$10:AE$10,0))</f>
        <v>#N/A</v>
      </c>
      <c r="J52" s="192">
        <v>11000</v>
      </c>
      <c r="K52" s="273">
        <f>J52*INDEX('Select Year'!Z$19:AE$19,,MATCH($BN$5,'Select Year'!Z$10:AE$10,0))</f>
        <v>111859</v>
      </c>
      <c r="L52" s="256">
        <f>J52*1.5</f>
        <v>16500</v>
      </c>
      <c r="M52" s="257">
        <f t="shared" si="34"/>
        <v>1.5</v>
      </c>
      <c r="N52" s="192">
        <v>8000</v>
      </c>
      <c r="O52" s="273">
        <f>N52*INDEX('Select Year'!Z$19:AE$19,,MATCH($BN$5,'Select Year'!Z$10:AE$10,0))</f>
        <v>81352</v>
      </c>
      <c r="P52" s="256">
        <f t="shared" ref="P52:P53" si="48">N52*1.59</f>
        <v>12720</v>
      </c>
      <c r="Q52" s="257">
        <f t="shared" si="35"/>
        <v>1.59</v>
      </c>
      <c r="R52" s="192"/>
      <c r="S52" s="273">
        <f>R52*INDEX('Select Year'!Z$19:AE$19,,MATCH($BN$5,'Select Year'!Z$10:AE$10,0))</f>
        <v>0</v>
      </c>
      <c r="T52" s="256"/>
      <c r="U52" s="257" t="e">
        <f t="shared" si="36"/>
        <v>#DIV/0!</v>
      </c>
      <c r="V52" s="192"/>
      <c r="W52" s="273">
        <f>V52*INDEX('Select Year'!Z$19:AE$19,,MATCH($BN$5,'Select Year'!Z$10:AE$10,0))</f>
        <v>0</v>
      </c>
      <c r="X52" s="256"/>
      <c r="Y52" s="257" t="e">
        <f t="shared" si="37"/>
        <v>#DIV/0!</v>
      </c>
      <c r="Z52" s="192"/>
      <c r="AA52" s="273">
        <f>Z52*INDEX('Select Year'!Z$19:AE$19,,MATCH($BN$5,'Select Year'!Z$10:AE$10,0))</f>
        <v>0</v>
      </c>
      <c r="AB52" s="256"/>
      <c r="AC52" s="257" t="e">
        <f t="shared" si="38"/>
        <v>#DIV/0!</v>
      </c>
      <c r="AD52" s="192"/>
      <c r="AE52" s="273">
        <f>AD52*INDEX('Select Year'!Z$19:AE$19,,MATCH($BN$5,'Select Year'!Z$10:AE$10,0))</f>
        <v>0</v>
      </c>
      <c r="AF52" s="256"/>
      <c r="AG52" s="257" t="e">
        <f t="shared" si="39"/>
        <v>#DIV/0!</v>
      </c>
      <c r="AH52" s="192"/>
      <c r="AI52" s="273">
        <f>AH52*INDEX('Select Year'!Z$19:AE$19,,MATCH($BN$5,'Select Year'!Z$10:AE$10,0))</f>
        <v>0</v>
      </c>
      <c r="AJ52" s="256"/>
      <c r="AK52" s="257" t="e">
        <f t="shared" si="40"/>
        <v>#DIV/0!</v>
      </c>
      <c r="AL52" s="192"/>
      <c r="AM52" s="273">
        <f>AL52*INDEX('Select Year'!Z$19:AE$19,,MATCH($BN$5,'Select Year'!Z$10:AE$10,0))</f>
        <v>0</v>
      </c>
      <c r="AN52" s="256"/>
      <c r="AO52" s="257" t="e">
        <f t="shared" si="41"/>
        <v>#DIV/0!</v>
      </c>
      <c r="AP52" s="192"/>
      <c r="AQ52" s="273">
        <f>AP52*INDEX('Select Year'!Z$19:AE$19,,MATCH($BN$5,'Select Year'!Z$10:AE$10,0))</f>
        <v>0</v>
      </c>
      <c r="AR52" s="256"/>
      <c r="AS52" s="257" t="e">
        <f t="shared" si="42"/>
        <v>#DIV/0!</v>
      </c>
      <c r="AT52" s="192"/>
      <c r="AU52" s="273">
        <f>AT52*INDEX('Select Year'!Z$19:AE$19,,MATCH($BN$5,'Select Year'!Z$10:AE$10,0))</f>
        <v>0</v>
      </c>
      <c r="AV52" s="256"/>
      <c r="AW52" s="297" t="e">
        <f t="shared" si="43"/>
        <v>#DIV/0!</v>
      </c>
      <c r="CZ52" s="121"/>
    </row>
    <row r="53" spans="1:104" ht="14.25" customHeight="1" thickBot="1" x14ac:dyDescent="0.25">
      <c r="A53" s="9" t="e">
        <f>B53&amp;#REF!</f>
        <v>#REF!</v>
      </c>
      <c r="B53" s="112" t="s">
        <v>11</v>
      </c>
      <c r="C53" s="113">
        <f t="shared" si="29"/>
        <v>0</v>
      </c>
      <c r="D53" s="310">
        <f t="shared" si="30"/>
        <v>25800</v>
      </c>
      <c r="E53" s="286">
        <f>D53*INDEX('Select Year'!Z$19:AE$19,,MATCH($BN$5,'Select Year'!Z$10:AE$10,0))</f>
        <v>262360.2</v>
      </c>
      <c r="F53" s="287">
        <f t="shared" si="31"/>
        <v>41022</v>
      </c>
      <c r="G53" s="288">
        <f t="shared" si="32"/>
        <v>1.59</v>
      </c>
      <c r="H53" s="288">
        <f t="shared" si="33"/>
        <v>0.15635755728193529</v>
      </c>
      <c r="I53" s="311" t="e">
        <f>E53*INDEX('Select Year'!AA$11:AE$15,MATCH('Road Diesel'!C53,'Select Year'!W$11:W$15,0),MATCH($BN$5,'Select Year'!AA$10:AE$10,0))</f>
        <v>#N/A</v>
      </c>
      <c r="J53" s="197">
        <v>10800</v>
      </c>
      <c r="K53" s="286">
        <f>J53*INDEX('Select Year'!Z$19:AE$19,,MATCH($BN$5,'Select Year'!Z$10:AE$10,0))</f>
        <v>109825.20000000001</v>
      </c>
      <c r="L53" s="205">
        <f t="shared" ref="L53" si="49">J53*1.59</f>
        <v>17172</v>
      </c>
      <c r="M53" s="298">
        <f t="shared" si="34"/>
        <v>1.59</v>
      </c>
      <c r="N53" s="197">
        <v>10000</v>
      </c>
      <c r="O53" s="286">
        <f>N53*INDEX('Select Year'!Z$19:AE$19,,MATCH($BN$5,'Select Year'!Z$10:AE$10,0))</f>
        <v>101690</v>
      </c>
      <c r="P53" s="205">
        <f t="shared" si="48"/>
        <v>15900</v>
      </c>
      <c r="Q53" s="298">
        <f t="shared" si="35"/>
        <v>1.59</v>
      </c>
      <c r="R53" s="197">
        <v>5000</v>
      </c>
      <c r="S53" s="286">
        <f>R53*INDEX('Select Year'!Z$19:AE$19,,MATCH($BN$5,'Select Year'!Z$10:AE$10,0))</f>
        <v>50845</v>
      </c>
      <c r="T53" s="205">
        <f>R53*1.59</f>
        <v>7950</v>
      </c>
      <c r="U53" s="298">
        <f t="shared" si="36"/>
        <v>1.59</v>
      </c>
      <c r="V53" s="197"/>
      <c r="W53" s="286">
        <f>V53*INDEX('Select Year'!Z$19:AE$19,,MATCH($BN$5,'Select Year'!Z$10:AE$10,0))</f>
        <v>0</v>
      </c>
      <c r="X53" s="205"/>
      <c r="Y53" s="298" t="e">
        <f t="shared" si="37"/>
        <v>#DIV/0!</v>
      </c>
      <c r="Z53" s="197"/>
      <c r="AA53" s="286">
        <f>Z53*INDEX('Select Year'!Z$19:AE$19,,MATCH($BN$5,'Select Year'!Z$10:AE$10,0))</f>
        <v>0</v>
      </c>
      <c r="AB53" s="205"/>
      <c r="AC53" s="298" t="e">
        <f t="shared" si="38"/>
        <v>#DIV/0!</v>
      </c>
      <c r="AD53" s="197"/>
      <c r="AE53" s="286">
        <f>AD53*INDEX('Select Year'!Z$19:AE$19,,MATCH($BN$5,'Select Year'!Z$10:AE$10,0))</f>
        <v>0</v>
      </c>
      <c r="AF53" s="205"/>
      <c r="AG53" s="298" t="e">
        <f t="shared" si="39"/>
        <v>#DIV/0!</v>
      </c>
      <c r="AH53" s="197"/>
      <c r="AI53" s="286">
        <f>AH53*INDEX('Select Year'!Z$19:AE$19,,MATCH($BN$5,'Select Year'!Z$10:AE$10,0))</f>
        <v>0</v>
      </c>
      <c r="AJ53" s="205"/>
      <c r="AK53" s="298" t="e">
        <f t="shared" si="40"/>
        <v>#DIV/0!</v>
      </c>
      <c r="AL53" s="197"/>
      <c r="AM53" s="286">
        <f>AL53*INDEX('Select Year'!Z$19:AE$19,,MATCH($BN$5,'Select Year'!Z$10:AE$10,0))</f>
        <v>0</v>
      </c>
      <c r="AN53" s="205"/>
      <c r="AO53" s="298" t="e">
        <f t="shared" si="41"/>
        <v>#DIV/0!</v>
      </c>
      <c r="AP53" s="197"/>
      <c r="AQ53" s="286">
        <f>AP53*INDEX('Select Year'!Z$19:AE$19,,MATCH($BN$5,'Select Year'!Z$10:AE$10,0))</f>
        <v>0</v>
      </c>
      <c r="AR53" s="205"/>
      <c r="AS53" s="298" t="e">
        <f t="shared" si="42"/>
        <v>#DIV/0!</v>
      </c>
      <c r="AT53" s="197"/>
      <c r="AU53" s="286">
        <f>AT53*INDEX('Select Year'!Z$19:AE$19,,MATCH($BN$5,'Select Year'!Z$10:AE$10,0))</f>
        <v>0</v>
      </c>
      <c r="AV53" s="205"/>
      <c r="AW53" s="299" t="e">
        <f t="shared" si="43"/>
        <v>#DIV/0!</v>
      </c>
      <c r="CZ53" s="121"/>
    </row>
    <row r="54" spans="1:104" s="40" customFormat="1" ht="19.5" customHeight="1" thickBot="1" x14ac:dyDescent="0.25">
      <c r="A54" s="9" t="e">
        <f>B54&amp;#REF!</f>
        <v>#REF!</v>
      </c>
      <c r="B54" s="114" t="s">
        <v>24</v>
      </c>
      <c r="C54" s="264"/>
      <c r="D54" s="265">
        <f>SUM(D42:D53)</f>
        <v>200800</v>
      </c>
      <c r="E54" s="208">
        <f>SUM(E42:E53)</f>
        <v>2041935.2</v>
      </c>
      <c r="F54" s="209">
        <f>SUM(F42:F53)</f>
        <v>312128.40500000003</v>
      </c>
      <c r="G54" s="266">
        <f>IF((J54)=0,"",F54/(D54))</f>
        <v>1.5544243276892431</v>
      </c>
      <c r="H54" s="266">
        <f>IF((J54)=0,"",F54/(E54))</f>
        <v>0.15285911374660666</v>
      </c>
      <c r="I54" s="267" t="e">
        <f>SUM(I42:I53)</f>
        <v>#N/A</v>
      </c>
      <c r="J54" s="208">
        <f>SUM(J42:J53)</f>
        <v>127500</v>
      </c>
      <c r="K54" s="208">
        <f>SUM(K42:K53)</f>
        <v>1296547.5</v>
      </c>
      <c r="L54" s="209">
        <f>SUM(L42:L53)</f>
        <v>199566.5</v>
      </c>
      <c r="M54" s="268">
        <f>L54/J54</f>
        <v>1.5652274509803921</v>
      </c>
      <c r="N54" s="208">
        <f>SUM(N42:N53)</f>
        <v>54300</v>
      </c>
      <c r="O54" s="208">
        <f>SUM(O42:O53)</f>
        <v>552176.69999999995</v>
      </c>
      <c r="P54" s="209">
        <f>SUM(P42:P53)</f>
        <v>84311.904999999999</v>
      </c>
      <c r="Q54" s="268">
        <f>P54/N54</f>
        <v>1.5527054327808472</v>
      </c>
      <c r="R54" s="208">
        <f>SUM(R42:R53)</f>
        <v>14000</v>
      </c>
      <c r="S54" s="208">
        <f>SUM(S42:S53)</f>
        <v>142366</v>
      </c>
      <c r="T54" s="209">
        <f>SUM(T42:T53)</f>
        <v>21000</v>
      </c>
      <c r="U54" s="268">
        <f>T54/R54</f>
        <v>1.5</v>
      </c>
      <c r="V54" s="208">
        <f>SUM(V42:V53)</f>
        <v>5000</v>
      </c>
      <c r="W54" s="208">
        <f>SUM(W42:W53)</f>
        <v>50845</v>
      </c>
      <c r="X54" s="209">
        <f>SUM(X42:X53)</f>
        <v>7250</v>
      </c>
      <c r="Y54" s="268">
        <f>X54/V54</f>
        <v>1.45</v>
      </c>
      <c r="Z54" s="208">
        <f>SUM(Z42:Z53)</f>
        <v>0</v>
      </c>
      <c r="AA54" s="208">
        <f>SUM(AA42:AA53)</f>
        <v>0</v>
      </c>
      <c r="AB54" s="209">
        <f>SUM(AB42:AB53)</f>
        <v>0</v>
      </c>
      <c r="AC54" s="268" t="e">
        <f>AB54/Z54</f>
        <v>#DIV/0!</v>
      </c>
      <c r="AD54" s="208">
        <f>SUM(AD42:AD53)</f>
        <v>0</v>
      </c>
      <c r="AE54" s="208">
        <f>SUM(AE42:AE53)</f>
        <v>0</v>
      </c>
      <c r="AF54" s="209">
        <f>SUM(AF42:AF53)</f>
        <v>0</v>
      </c>
      <c r="AG54" s="268" t="e">
        <f>AF54/AD54</f>
        <v>#DIV/0!</v>
      </c>
      <c r="AH54" s="208">
        <f>SUM(AH42:AH53)</f>
        <v>0</v>
      </c>
      <c r="AI54" s="208">
        <f>SUM(AI42:AI53)</f>
        <v>0</v>
      </c>
      <c r="AJ54" s="209">
        <f>SUM(AJ42:AJ53)</f>
        <v>0</v>
      </c>
      <c r="AK54" s="268" t="e">
        <f>AJ54/AH54</f>
        <v>#DIV/0!</v>
      </c>
      <c r="AL54" s="208">
        <f>SUM(AL42:AL53)</f>
        <v>0</v>
      </c>
      <c r="AM54" s="208">
        <f>SUM(AM42:AM53)</f>
        <v>0</v>
      </c>
      <c r="AN54" s="209">
        <f>SUM(AN42:AN53)</f>
        <v>0</v>
      </c>
      <c r="AO54" s="268" t="e">
        <f>AN54/AL54</f>
        <v>#DIV/0!</v>
      </c>
      <c r="AP54" s="208">
        <f>SUM(AP42:AP53)</f>
        <v>0</v>
      </c>
      <c r="AQ54" s="208">
        <f>SUM(AQ42:AQ53)</f>
        <v>0</v>
      </c>
      <c r="AR54" s="209">
        <f>SUM(AR42:AR53)</f>
        <v>0</v>
      </c>
      <c r="AS54" s="268" t="e">
        <f>AR54/AP54</f>
        <v>#DIV/0!</v>
      </c>
      <c r="AT54" s="208">
        <f>SUM(AT42:AT53)</f>
        <v>0</v>
      </c>
      <c r="AU54" s="208">
        <f>SUM(AU42:AU53)</f>
        <v>0</v>
      </c>
      <c r="AV54" s="209">
        <f>SUM(AV42:AV53)</f>
        <v>0</v>
      </c>
      <c r="AW54" s="268" t="e">
        <f>AV54/AT54</f>
        <v>#DIV/0!</v>
      </c>
      <c r="AY54" s="41"/>
      <c r="AZ54" s="41"/>
      <c r="BF54" s="41"/>
      <c r="BG54" s="41"/>
      <c r="BH54" s="41"/>
      <c r="BI54" s="42"/>
      <c r="BJ54" s="41"/>
      <c r="BK54" s="41"/>
      <c r="CZ54" s="118"/>
    </row>
    <row r="55" spans="1:104" x14ac:dyDescent="0.2">
      <c r="A55" s="1" t="e">
        <f>B55&amp;#REF!</f>
        <v>#REF!</v>
      </c>
      <c r="B55" s="585" t="s">
        <v>120</v>
      </c>
      <c r="C55" s="586"/>
      <c r="D55" s="443"/>
      <c r="E55" s="443"/>
      <c r="F55" s="443"/>
      <c r="G55" s="443"/>
      <c r="H55" s="443"/>
      <c r="I55" s="443"/>
      <c r="J55" s="444"/>
      <c r="K55" s="444"/>
      <c r="L55" s="444"/>
      <c r="M55" s="444"/>
      <c r="N55" s="444"/>
      <c r="O55" s="444"/>
      <c r="P55" s="444"/>
      <c r="Q55" s="444"/>
      <c r="R55" s="444"/>
      <c r="S55" s="460"/>
    </row>
    <row r="56" spans="1:104" x14ac:dyDescent="0.2">
      <c r="B56" s="587"/>
      <c r="C56" s="588"/>
      <c r="D56" s="43"/>
      <c r="E56" s="43"/>
      <c r="F56" s="43"/>
      <c r="G56" s="43"/>
      <c r="H56" s="43"/>
      <c r="I56" s="43"/>
      <c r="J56" s="32"/>
      <c r="K56" s="32"/>
      <c r="L56" s="32"/>
      <c r="M56" s="32"/>
      <c r="N56" s="32"/>
      <c r="O56" s="32"/>
      <c r="P56" s="32"/>
      <c r="Q56" s="32"/>
      <c r="R56" s="32"/>
      <c r="S56" s="461"/>
    </row>
    <row r="57" spans="1:104" x14ac:dyDescent="0.2">
      <c r="B57" s="587"/>
      <c r="C57" s="588"/>
      <c r="D57" s="43"/>
      <c r="E57" s="43"/>
      <c r="F57" s="43"/>
      <c r="G57" s="43"/>
      <c r="H57" s="43"/>
      <c r="I57" s="43"/>
      <c r="J57" s="32"/>
      <c r="K57" s="32"/>
      <c r="L57" s="32"/>
      <c r="M57" s="32"/>
      <c r="N57" s="32"/>
      <c r="O57" s="32"/>
      <c r="P57" s="32"/>
      <c r="Q57" s="32"/>
      <c r="R57" s="32"/>
      <c r="S57" s="461"/>
    </row>
    <row r="58" spans="1:104" x14ac:dyDescent="0.2">
      <c r="B58" s="587"/>
      <c r="C58" s="588"/>
      <c r="D58" s="43"/>
      <c r="E58" s="43"/>
      <c r="F58" s="43"/>
      <c r="G58" s="43"/>
      <c r="H58" s="43"/>
      <c r="I58" s="43"/>
      <c r="J58" s="32"/>
      <c r="K58" s="32"/>
      <c r="L58" s="32"/>
      <c r="M58" s="32"/>
      <c r="N58" s="32"/>
      <c r="O58" s="32"/>
      <c r="P58" s="32"/>
      <c r="Q58" s="32"/>
      <c r="R58" s="32"/>
      <c r="S58" s="461"/>
    </row>
    <row r="59" spans="1:104" x14ac:dyDescent="0.2">
      <c r="B59" s="587"/>
      <c r="C59" s="588"/>
      <c r="D59" s="43"/>
      <c r="E59" s="43"/>
      <c r="F59" s="43"/>
      <c r="G59" s="43"/>
      <c r="H59" s="43"/>
      <c r="I59" s="43"/>
      <c r="J59" s="32"/>
      <c r="K59" s="32"/>
      <c r="L59" s="32"/>
      <c r="M59" s="32"/>
      <c r="N59" s="32"/>
      <c r="O59" s="32"/>
      <c r="P59" s="32"/>
      <c r="Q59" s="32"/>
      <c r="R59" s="32"/>
      <c r="S59" s="461"/>
    </row>
    <row r="60" spans="1:104" x14ac:dyDescent="0.2">
      <c r="B60" s="587"/>
      <c r="C60" s="588"/>
      <c r="D60" s="43"/>
      <c r="E60" s="43"/>
      <c r="F60" s="43"/>
      <c r="G60" s="43"/>
      <c r="H60" s="43"/>
      <c r="I60" s="43"/>
      <c r="J60" s="32"/>
      <c r="K60" s="32"/>
      <c r="L60" s="32"/>
      <c r="M60" s="32"/>
      <c r="N60" s="32"/>
      <c r="O60" s="32"/>
      <c r="P60" s="32"/>
      <c r="Q60" s="32"/>
      <c r="R60" s="32"/>
      <c r="S60" s="461"/>
    </row>
    <row r="61" spans="1:104" x14ac:dyDescent="0.2">
      <c r="B61" s="587"/>
      <c r="C61" s="588"/>
      <c r="D61" s="43"/>
      <c r="E61" s="43"/>
      <c r="F61" s="43"/>
      <c r="G61" s="43"/>
      <c r="H61" s="43"/>
      <c r="I61" s="43"/>
      <c r="J61" s="32"/>
      <c r="K61" s="32"/>
      <c r="L61" s="32"/>
      <c r="M61" s="32"/>
      <c r="N61" s="32"/>
      <c r="O61" s="32"/>
      <c r="P61" s="32"/>
      <c r="Q61" s="32"/>
      <c r="R61" s="32"/>
      <c r="S61" s="461"/>
    </row>
    <row r="62" spans="1:104" x14ac:dyDescent="0.2">
      <c r="B62" s="587"/>
      <c r="C62" s="588"/>
      <c r="D62" s="43"/>
      <c r="E62" s="43"/>
      <c r="F62" s="43"/>
      <c r="G62" s="43"/>
      <c r="H62" s="43"/>
      <c r="I62" s="43"/>
      <c r="J62" s="32"/>
      <c r="K62" s="32"/>
      <c r="L62" s="32"/>
      <c r="M62" s="32"/>
      <c r="N62" s="32"/>
      <c r="O62" s="32"/>
      <c r="P62" s="32"/>
      <c r="Q62" s="32"/>
      <c r="R62" s="32"/>
      <c r="S62" s="461"/>
    </row>
    <row r="63" spans="1:104" x14ac:dyDescent="0.2">
      <c r="B63" s="587"/>
      <c r="C63" s="588"/>
      <c r="D63" s="43"/>
      <c r="E63" s="43"/>
      <c r="F63" s="43"/>
      <c r="G63" s="43"/>
      <c r="H63" s="43"/>
      <c r="I63" s="43"/>
      <c r="J63" s="32"/>
      <c r="K63" s="32"/>
      <c r="L63" s="32"/>
      <c r="M63" s="32"/>
      <c r="N63" s="32"/>
      <c r="O63" s="32"/>
      <c r="P63" s="32"/>
      <c r="Q63" s="32"/>
      <c r="R63" s="32"/>
      <c r="S63" s="461"/>
    </row>
    <row r="64" spans="1:104" x14ac:dyDescent="0.2">
      <c r="B64" s="587"/>
      <c r="C64" s="588"/>
      <c r="D64" s="43"/>
      <c r="E64" s="43"/>
      <c r="F64" s="43"/>
      <c r="G64" s="43"/>
      <c r="H64" s="43"/>
      <c r="I64" s="43"/>
      <c r="J64" s="32"/>
      <c r="K64" s="32"/>
      <c r="L64" s="32"/>
      <c r="M64" s="32"/>
      <c r="N64" s="32"/>
      <c r="O64" s="32"/>
      <c r="P64" s="32"/>
      <c r="Q64" s="32"/>
      <c r="R64" s="32"/>
      <c r="S64" s="461"/>
    </row>
    <row r="65" spans="2:19" x14ac:dyDescent="0.2">
      <c r="B65" s="587"/>
      <c r="C65" s="588"/>
      <c r="D65" s="43"/>
      <c r="E65" s="43"/>
      <c r="F65" s="43"/>
      <c r="G65" s="43"/>
      <c r="H65" s="43"/>
      <c r="I65" s="43"/>
      <c r="J65" s="32"/>
      <c r="K65" s="32"/>
      <c r="L65" s="32"/>
      <c r="M65" s="32"/>
      <c r="N65" s="32"/>
      <c r="O65" s="32"/>
      <c r="P65" s="32"/>
      <c r="Q65" s="32"/>
      <c r="R65" s="32"/>
      <c r="S65" s="461"/>
    </row>
    <row r="66" spans="2:19" x14ac:dyDescent="0.2">
      <c r="B66" s="587"/>
      <c r="C66" s="588"/>
      <c r="D66" s="43"/>
      <c r="E66" s="43"/>
      <c r="F66" s="43"/>
      <c r="G66" s="43"/>
      <c r="H66" s="43"/>
      <c r="I66" s="43"/>
      <c r="J66" s="32"/>
      <c r="K66" s="32"/>
      <c r="L66" s="32"/>
      <c r="M66" s="32"/>
      <c r="N66" s="32"/>
      <c r="O66" s="32"/>
      <c r="P66" s="32"/>
      <c r="Q66" s="32"/>
      <c r="R66" s="32"/>
      <c r="S66" s="461"/>
    </row>
    <row r="67" spans="2:19" x14ac:dyDescent="0.2">
      <c r="B67" s="587"/>
      <c r="C67" s="588"/>
      <c r="D67" s="43"/>
      <c r="E67" s="43"/>
      <c r="F67" s="43"/>
      <c r="G67" s="43"/>
      <c r="H67" s="43"/>
      <c r="I67" s="43"/>
      <c r="J67" s="32"/>
      <c r="K67" s="32"/>
      <c r="L67" s="32"/>
      <c r="M67" s="32"/>
      <c r="N67" s="32"/>
      <c r="O67" s="32"/>
      <c r="P67" s="32"/>
      <c r="Q67" s="32"/>
      <c r="R67" s="32"/>
      <c r="S67" s="461"/>
    </row>
    <row r="68" spans="2:19" x14ac:dyDescent="0.2">
      <c r="B68" s="587"/>
      <c r="C68" s="588"/>
      <c r="D68" s="43"/>
      <c r="E68" s="43"/>
      <c r="F68" s="43"/>
      <c r="G68" s="43"/>
      <c r="H68" s="43"/>
      <c r="I68" s="43"/>
      <c r="J68" s="32"/>
      <c r="K68" s="32"/>
      <c r="L68" s="32"/>
      <c r="M68" s="32"/>
      <c r="N68" s="32"/>
      <c r="O68" s="32"/>
      <c r="P68" s="32"/>
      <c r="Q68" s="32"/>
      <c r="R68" s="32"/>
      <c r="S68" s="461"/>
    </row>
    <row r="69" spans="2:19" ht="21" customHeight="1" x14ac:dyDescent="0.2">
      <c r="B69" s="587"/>
      <c r="C69" s="588"/>
      <c r="D69" s="43"/>
      <c r="E69" s="43"/>
      <c r="F69" s="43"/>
      <c r="G69" s="43"/>
      <c r="H69" s="43"/>
      <c r="I69" s="43"/>
      <c r="J69" s="32"/>
      <c r="K69" s="32"/>
      <c r="L69" s="32"/>
      <c r="M69" s="32"/>
      <c r="N69" s="32"/>
      <c r="O69" s="32"/>
      <c r="P69" s="32"/>
      <c r="Q69" s="32"/>
      <c r="R69" s="32"/>
      <c r="S69" s="461"/>
    </row>
    <row r="70" spans="2:19" x14ac:dyDescent="0.2">
      <c r="B70" s="587"/>
      <c r="C70" s="588"/>
      <c r="D70" s="43"/>
      <c r="E70" s="43"/>
      <c r="F70" s="43"/>
      <c r="G70" s="43"/>
      <c r="H70" s="43"/>
      <c r="I70" s="43"/>
      <c r="J70" s="32"/>
      <c r="K70" s="32"/>
      <c r="L70" s="32"/>
      <c r="M70" s="32"/>
      <c r="N70" s="32"/>
      <c r="O70" s="32"/>
      <c r="P70" s="32"/>
      <c r="Q70" s="32"/>
      <c r="R70" s="32"/>
      <c r="S70" s="461"/>
    </row>
    <row r="71" spans="2:19" x14ac:dyDescent="0.2">
      <c r="B71" s="587"/>
      <c r="C71" s="588"/>
      <c r="D71" s="43"/>
      <c r="E71" s="43"/>
      <c r="F71" s="43"/>
      <c r="G71" s="43"/>
      <c r="H71" s="43"/>
      <c r="I71" s="43"/>
      <c r="J71" s="32"/>
      <c r="K71" s="32"/>
      <c r="L71" s="32"/>
      <c r="M71" s="32"/>
      <c r="N71" s="32"/>
      <c r="O71" s="32"/>
      <c r="P71" s="32"/>
      <c r="Q71" s="32"/>
      <c r="R71" s="32"/>
      <c r="S71" s="461"/>
    </row>
    <row r="72" spans="2:19" x14ac:dyDescent="0.2">
      <c r="B72" s="587"/>
      <c r="C72" s="588"/>
      <c r="D72" s="43"/>
      <c r="E72" s="43"/>
      <c r="F72" s="43"/>
      <c r="G72" s="43"/>
      <c r="H72" s="43"/>
      <c r="I72" s="43"/>
      <c r="J72" s="32"/>
      <c r="K72" s="32"/>
      <c r="L72" s="32"/>
      <c r="M72" s="32"/>
      <c r="N72" s="32"/>
      <c r="O72" s="32"/>
      <c r="P72" s="32"/>
      <c r="Q72" s="32"/>
      <c r="R72" s="32"/>
      <c r="S72" s="461"/>
    </row>
    <row r="73" spans="2:19" x14ac:dyDescent="0.2">
      <c r="B73" s="587"/>
      <c r="C73" s="588"/>
      <c r="D73" s="43"/>
      <c r="E73" s="43"/>
      <c r="F73" s="43"/>
      <c r="G73" s="43"/>
      <c r="H73" s="43"/>
      <c r="I73" s="43"/>
      <c r="J73" s="32"/>
      <c r="K73" s="32"/>
      <c r="L73" s="32"/>
      <c r="M73" s="32"/>
      <c r="N73" s="32"/>
      <c r="O73" s="32"/>
      <c r="P73" s="32"/>
      <c r="Q73" s="32"/>
      <c r="R73" s="32"/>
      <c r="S73" s="461"/>
    </row>
    <row r="74" spans="2:19" x14ac:dyDescent="0.2">
      <c r="B74" s="587"/>
      <c r="C74" s="588"/>
      <c r="D74" s="43"/>
      <c r="E74" s="43"/>
      <c r="F74" s="43"/>
      <c r="G74" s="43"/>
      <c r="H74" s="43"/>
      <c r="I74" s="43"/>
      <c r="J74" s="32"/>
      <c r="K74" s="32"/>
      <c r="L74" s="32"/>
      <c r="M74" s="32"/>
      <c r="N74" s="32"/>
      <c r="O74" s="32"/>
      <c r="P74" s="32"/>
      <c r="Q74" s="32"/>
      <c r="R74" s="32"/>
      <c r="S74" s="461"/>
    </row>
    <row r="75" spans="2:19" x14ac:dyDescent="0.2">
      <c r="B75" s="587"/>
      <c r="C75" s="588"/>
      <c r="D75" s="43"/>
      <c r="E75" s="43"/>
      <c r="F75" s="43"/>
      <c r="G75" s="43"/>
      <c r="H75" s="43"/>
      <c r="I75" s="43"/>
      <c r="J75" s="32"/>
      <c r="K75" s="32"/>
      <c r="L75" s="32"/>
      <c r="M75" s="32"/>
      <c r="N75" s="32"/>
      <c r="O75" s="32"/>
      <c r="P75" s="32"/>
      <c r="Q75" s="32"/>
      <c r="R75" s="32"/>
      <c r="S75" s="461"/>
    </row>
    <row r="76" spans="2:19" x14ac:dyDescent="0.2">
      <c r="B76" s="587"/>
      <c r="C76" s="588"/>
      <c r="D76" s="43"/>
      <c r="E76" s="43"/>
      <c r="F76" s="43"/>
      <c r="G76" s="43"/>
      <c r="H76" s="43"/>
      <c r="I76" s="43"/>
      <c r="J76" s="32"/>
      <c r="K76" s="32"/>
      <c r="L76" s="32"/>
      <c r="M76" s="32"/>
      <c r="N76" s="32"/>
      <c r="O76" s="32"/>
      <c r="P76" s="32"/>
      <c r="Q76" s="32"/>
      <c r="R76" s="32"/>
      <c r="S76" s="461"/>
    </row>
    <row r="77" spans="2:19" x14ac:dyDescent="0.2">
      <c r="B77" s="587"/>
      <c r="C77" s="588"/>
      <c r="D77" s="43"/>
      <c r="E77" s="43"/>
      <c r="F77" s="43"/>
      <c r="G77" s="43"/>
      <c r="H77" s="43"/>
      <c r="I77" s="43"/>
      <c r="J77" s="32"/>
      <c r="K77" s="32"/>
      <c r="L77" s="32"/>
      <c r="M77" s="32"/>
      <c r="N77" s="32"/>
      <c r="O77" s="32"/>
      <c r="P77" s="32"/>
      <c r="Q77" s="32"/>
      <c r="R77" s="32"/>
      <c r="S77" s="461"/>
    </row>
    <row r="78" spans="2:19" x14ac:dyDescent="0.2">
      <c r="B78" s="587"/>
      <c r="C78" s="588"/>
      <c r="D78" s="43"/>
      <c r="E78" s="43"/>
      <c r="F78" s="43"/>
      <c r="G78" s="43"/>
      <c r="H78" s="43"/>
      <c r="I78" s="43"/>
      <c r="J78" s="32"/>
      <c r="K78" s="32"/>
      <c r="L78" s="32"/>
      <c r="M78" s="32"/>
      <c r="N78" s="32"/>
      <c r="O78" s="32"/>
      <c r="P78" s="32"/>
      <c r="Q78" s="32"/>
      <c r="R78" s="32"/>
      <c r="S78" s="461"/>
    </row>
    <row r="79" spans="2:19" x14ac:dyDescent="0.2">
      <c r="B79" s="587"/>
      <c r="C79" s="588"/>
      <c r="D79" s="43"/>
      <c r="E79" s="43"/>
      <c r="F79" s="43"/>
      <c r="G79" s="43"/>
      <c r="H79" s="43"/>
      <c r="I79" s="43"/>
      <c r="J79" s="32"/>
      <c r="K79" s="32"/>
      <c r="L79" s="32"/>
      <c r="M79" s="32"/>
      <c r="N79" s="32"/>
      <c r="O79" s="32"/>
      <c r="P79" s="32"/>
      <c r="Q79" s="32"/>
      <c r="R79" s="32"/>
      <c r="S79" s="461"/>
    </row>
    <row r="80" spans="2:19" ht="12.75" thickBot="1" x14ac:dyDescent="0.25">
      <c r="B80" s="589"/>
      <c r="C80" s="590"/>
      <c r="D80" s="448"/>
      <c r="E80" s="448"/>
      <c r="F80" s="448"/>
      <c r="G80" s="448"/>
      <c r="H80" s="448"/>
      <c r="I80" s="448"/>
      <c r="J80" s="449"/>
      <c r="K80" s="449"/>
      <c r="L80" s="449"/>
      <c r="M80" s="449"/>
      <c r="N80" s="449"/>
      <c r="O80" s="449"/>
      <c r="P80" s="449"/>
      <c r="Q80" s="449"/>
      <c r="R80" s="449"/>
      <c r="S80" s="462"/>
    </row>
  </sheetData>
  <mergeCells count="75">
    <mergeCell ref="D4:E4"/>
    <mergeCell ref="F4:M5"/>
    <mergeCell ref="N4:Q5"/>
    <mergeCell ref="R4:U5"/>
    <mergeCell ref="V4:Y5"/>
    <mergeCell ref="D5:E5"/>
    <mergeCell ref="AL4:AO5"/>
    <mergeCell ref="AP4:AS5"/>
    <mergeCell ref="AT4:AW5"/>
    <mergeCell ref="BM4:BP4"/>
    <mergeCell ref="BN5:BP5"/>
    <mergeCell ref="AD4:AG5"/>
    <mergeCell ref="Z4:AC5"/>
    <mergeCell ref="AD7:AG7"/>
    <mergeCell ref="AD8:AE8"/>
    <mergeCell ref="AH4:AK5"/>
    <mergeCell ref="B7:C9"/>
    <mergeCell ref="J7:M7"/>
    <mergeCell ref="N7:Q7"/>
    <mergeCell ref="R7:U7"/>
    <mergeCell ref="V7:Y7"/>
    <mergeCell ref="D8:E8"/>
    <mergeCell ref="G8:H8"/>
    <mergeCell ref="J8:K8"/>
    <mergeCell ref="N8:O8"/>
    <mergeCell ref="R8:S8"/>
    <mergeCell ref="V8:W8"/>
    <mergeCell ref="AL7:AO7"/>
    <mergeCell ref="AP7:AS7"/>
    <mergeCell ref="AT7:AW7"/>
    <mergeCell ref="AP36:AS37"/>
    <mergeCell ref="AT36:AW37"/>
    <mergeCell ref="AP8:AQ8"/>
    <mergeCell ref="AT8:AU8"/>
    <mergeCell ref="AL8:AM8"/>
    <mergeCell ref="N36:Q37"/>
    <mergeCell ref="R36:U37"/>
    <mergeCell ref="V36:Y37"/>
    <mergeCell ref="Z36:AC37"/>
    <mergeCell ref="AH7:AK7"/>
    <mergeCell ref="AH8:AI8"/>
    <mergeCell ref="Z7:AC7"/>
    <mergeCell ref="Z8:AA8"/>
    <mergeCell ref="AP40:AQ40"/>
    <mergeCell ref="AT40:AU40"/>
    <mergeCell ref="B55:C80"/>
    <mergeCell ref="AD39:AG39"/>
    <mergeCell ref="AH39:AK39"/>
    <mergeCell ref="AL39:AO39"/>
    <mergeCell ref="AP39:AS39"/>
    <mergeCell ref="AT39:AW39"/>
    <mergeCell ref="D40:E40"/>
    <mergeCell ref="G40:H40"/>
    <mergeCell ref="J40:K40"/>
    <mergeCell ref="N40:O40"/>
    <mergeCell ref="R40:S40"/>
    <mergeCell ref="B39:C41"/>
    <mergeCell ref="J39:M39"/>
    <mergeCell ref="N39:Q39"/>
    <mergeCell ref="B24:C28"/>
    <mergeCell ref="B29:C33"/>
    <mergeCell ref="AD40:AE40"/>
    <mergeCell ref="AH40:AI40"/>
    <mergeCell ref="AL40:AM40"/>
    <mergeCell ref="R39:U39"/>
    <mergeCell ref="V39:Y39"/>
    <mergeCell ref="Z39:AC39"/>
    <mergeCell ref="V40:W40"/>
    <mergeCell ref="Z40:AA40"/>
    <mergeCell ref="AD36:AG37"/>
    <mergeCell ref="AH36:AK37"/>
    <mergeCell ref="AL36:AO37"/>
    <mergeCell ref="D37:E37"/>
    <mergeCell ref="F36:M37"/>
    <mergeCell ref="D36:E36"/>
  </mergeCells>
  <dataValidations count="1">
    <dataValidation type="list" allowBlank="1" showInputMessage="1" showErrorMessage="1" sqref="BN5:BP5" xr:uid="{00000000-0002-0000-0900-000000000000}">
      <formula1>Fuels</formula1>
    </dataValidation>
  </dataValidations>
  <pageMargins left="0.15748031496062992" right="0.15748031496062992" top="0.98425196850393704" bottom="0.98425196850393704" header="0.51181102362204722" footer="0.51181102362204722"/>
  <pageSetup paperSize="9" scale="99" orientation="landscape" r:id="rId1"/>
  <headerFooter alignWithMargins="0"/>
  <colBreaks count="2" manualBreakCount="2">
    <brk id="65" min="3" max="23" man="1"/>
    <brk id="74" min="3" max="2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sheetPr>
  <dimension ref="A1:CZ80"/>
  <sheetViews>
    <sheetView showGridLines="0" topLeftCell="B1" zoomScaleNormal="100" workbookViewId="0">
      <pane xSplit="2" ySplit="9" topLeftCell="D10" activePane="bottomRight" state="frozen"/>
      <selection activeCell="B1" sqref="B1"/>
      <selection pane="topRight" activeCell="D1" sqref="D1"/>
      <selection pane="bottomLeft" activeCell="B10" sqref="B10"/>
      <selection pane="bottomRight" activeCell="D4" sqref="D4:E4"/>
    </sheetView>
  </sheetViews>
  <sheetFormatPr defaultRowHeight="12" x14ac:dyDescent="0.2"/>
  <cols>
    <col min="1" max="1" width="4.140625" style="1" hidden="1" customWidth="1"/>
    <col min="2" max="2" width="4.42578125" style="25" customWidth="1"/>
    <col min="3" max="3" width="4.7109375" style="25" customWidth="1"/>
    <col min="4" max="4" width="9.5703125" style="25" customWidth="1"/>
    <col min="5" max="5" width="8" style="25" customWidth="1"/>
    <col min="6" max="7" width="8.42578125" style="25" customWidth="1"/>
    <col min="8" max="8" width="8" style="25" customWidth="1"/>
    <col min="9" max="9" width="9.140625" style="25"/>
    <col min="10" max="49" width="9.140625" style="2" customWidth="1"/>
    <col min="50" max="50" width="30" style="2" customWidth="1"/>
    <col min="51" max="52" width="9.140625" style="7"/>
    <col min="53" max="57" width="8.42578125" style="2" customWidth="1"/>
    <col min="58" max="58" width="8.42578125" style="7" customWidth="1"/>
    <col min="59" max="61" width="9.140625" style="7"/>
    <col min="62" max="62" width="9.140625" style="26"/>
    <col min="63" max="63" width="9.140625" style="7"/>
    <col min="64" max="64" width="9.140625" style="2"/>
    <col min="65" max="65" width="14" style="2" customWidth="1"/>
    <col min="66" max="73" width="9.140625" style="2"/>
    <col min="74" max="74" width="10.42578125" style="2" customWidth="1"/>
    <col min="75" max="88" width="9.140625" style="2"/>
    <col min="89" max="89" width="9.42578125" style="2" customWidth="1"/>
    <col min="90" max="90" width="9.5703125" style="2" customWidth="1"/>
    <col min="91" max="92" width="9.140625" style="2"/>
    <col min="93" max="103" width="8.7109375" style="2" customWidth="1"/>
    <col min="104" max="104" width="9.140625" style="2"/>
    <col min="105" max="105" width="6.42578125" style="2" customWidth="1"/>
    <col min="106" max="16384" width="9.140625" style="2"/>
  </cols>
  <sheetData>
    <row r="1" spans="1:104" ht="51.75" customHeight="1" x14ac:dyDescent="0.2">
      <c r="B1" s="2"/>
      <c r="C1" s="2"/>
      <c r="D1" s="2"/>
      <c r="E1" s="2"/>
      <c r="F1" s="228"/>
      <c r="G1" s="53" t="s">
        <v>279</v>
      </c>
      <c r="H1" s="228"/>
      <c r="I1" s="228"/>
      <c r="J1" s="228"/>
      <c r="K1" s="228"/>
      <c r="N1" s="228"/>
      <c r="O1" s="228"/>
      <c r="R1" s="228"/>
      <c r="S1" s="228"/>
      <c r="V1" s="228"/>
      <c r="W1" s="228"/>
      <c r="Z1" s="228"/>
      <c r="AA1" s="228"/>
      <c r="AD1" s="228"/>
      <c r="AE1" s="228"/>
      <c r="AH1" s="228"/>
      <c r="AI1" s="228"/>
      <c r="AL1" s="228"/>
      <c r="AM1" s="228"/>
      <c r="AP1" s="228"/>
      <c r="AQ1" s="228"/>
      <c r="AT1" s="228"/>
      <c r="AU1" s="228"/>
      <c r="AX1" s="7"/>
      <c r="BA1" s="7"/>
      <c r="BB1" s="7"/>
      <c r="BC1" s="7"/>
      <c r="BD1" s="7"/>
      <c r="BE1" s="7"/>
      <c r="BI1" s="2"/>
      <c r="BJ1" s="2"/>
      <c r="BK1" s="2"/>
    </row>
    <row r="2" spans="1:104" ht="15" customHeight="1" x14ac:dyDescent="0.2">
      <c r="B2" s="549" t="str">
        <f>IF(Year1="", " Warning: You must enter a year in the 'Select Year' worksheet for the graphs in this worksheet to work!","")</f>
        <v xml:space="preserve"> Warning: You must enter a year in the 'Select Year' worksheet for the graphs in this worksheet to work!</v>
      </c>
      <c r="C2" s="2"/>
      <c r="D2" s="2"/>
      <c r="E2" s="2"/>
      <c r="F2" s="4"/>
      <c r="G2" s="4"/>
      <c r="H2" s="2"/>
      <c r="I2" s="2"/>
      <c r="AX2" s="7"/>
      <c r="BA2" s="7"/>
      <c r="BB2" s="7"/>
      <c r="BC2" s="7"/>
      <c r="BD2" s="7"/>
      <c r="BE2" s="7"/>
      <c r="BI2" s="2"/>
      <c r="BJ2" s="2"/>
      <c r="BK2" s="2"/>
    </row>
    <row r="3" spans="1:104" ht="2.25" customHeight="1" thickBot="1" x14ac:dyDescent="0.25">
      <c r="B3" s="2"/>
      <c r="C3" s="2"/>
      <c r="D3" s="2"/>
      <c r="E3" s="2"/>
      <c r="F3" s="4"/>
      <c r="G3" s="4"/>
      <c r="H3" s="2"/>
      <c r="I3" s="2"/>
      <c r="AX3" s="7"/>
      <c r="BA3" s="7"/>
      <c r="BB3" s="7"/>
      <c r="BC3" s="7"/>
      <c r="BD3" s="7"/>
      <c r="BE3" s="7"/>
      <c r="BI3" s="2"/>
      <c r="BJ3" s="2"/>
      <c r="BK3" s="2"/>
    </row>
    <row r="4" spans="1:104" s="11" customFormat="1" ht="21" customHeight="1" x14ac:dyDescent="0.2">
      <c r="A4" s="9"/>
      <c r="B4" s="61"/>
      <c r="C4" s="62" t="s">
        <v>52</v>
      </c>
      <c r="D4" s="610"/>
      <c r="E4" s="612"/>
      <c r="F4" s="631" t="s">
        <v>212</v>
      </c>
      <c r="G4" s="637"/>
      <c r="H4" s="637"/>
      <c r="I4" s="637"/>
      <c r="J4" s="637"/>
      <c r="K4" s="637"/>
      <c r="L4" s="637"/>
      <c r="M4" s="637"/>
      <c r="N4" s="637"/>
      <c r="O4" s="637"/>
      <c r="P4" s="289"/>
      <c r="Q4" s="289"/>
      <c r="R4" s="624"/>
      <c r="S4" s="624"/>
      <c r="T4" s="625"/>
      <c r="U4" s="625"/>
      <c r="V4" s="624"/>
      <c r="W4" s="624"/>
      <c r="X4" s="625"/>
      <c r="Y4" s="625"/>
      <c r="Z4" s="624"/>
      <c r="AA4" s="624"/>
      <c r="AB4" s="625"/>
      <c r="AC4" s="625"/>
      <c r="AD4" s="624"/>
      <c r="AE4" s="624"/>
      <c r="AF4" s="625"/>
      <c r="AG4" s="625"/>
      <c r="AH4" s="624"/>
      <c r="AI4" s="624"/>
      <c r="AJ4" s="625"/>
      <c r="AK4" s="625"/>
      <c r="AL4" s="624"/>
      <c r="AM4" s="624"/>
      <c r="AN4" s="625"/>
      <c r="AO4" s="625"/>
      <c r="AP4" s="624"/>
      <c r="AQ4" s="624"/>
      <c r="AR4" s="625"/>
      <c r="AS4" s="625"/>
      <c r="AT4" s="624"/>
      <c r="AU4" s="624"/>
      <c r="AV4" s="625"/>
      <c r="AW4" s="625"/>
      <c r="AY4" s="12"/>
      <c r="AZ4" s="12"/>
      <c r="BF4" s="12"/>
      <c r="BG4" s="12"/>
      <c r="BH4" s="12"/>
      <c r="BI4" s="12"/>
      <c r="BJ4" s="13"/>
      <c r="BK4" s="12"/>
      <c r="BM4" s="630" t="s">
        <v>131</v>
      </c>
      <c r="BN4" s="630"/>
      <c r="BO4" s="630"/>
      <c r="BP4" s="630"/>
    </row>
    <row r="5" spans="1:104" s="11" customFormat="1" ht="21" customHeight="1" thickBot="1" x14ac:dyDescent="0.25">
      <c r="A5" s="9"/>
      <c r="B5" s="65"/>
      <c r="C5" s="66" t="s">
        <v>35</v>
      </c>
      <c r="D5" s="613"/>
      <c r="E5" s="615"/>
      <c r="F5" s="631"/>
      <c r="G5" s="637"/>
      <c r="H5" s="637"/>
      <c r="I5" s="637"/>
      <c r="J5" s="637"/>
      <c r="K5" s="637"/>
      <c r="L5" s="637"/>
      <c r="M5" s="637"/>
      <c r="N5" s="637"/>
      <c r="O5" s="637"/>
      <c r="P5" s="289"/>
      <c r="Q5" s="289"/>
      <c r="R5" s="624"/>
      <c r="S5" s="624"/>
      <c r="T5" s="625"/>
      <c r="U5" s="625"/>
      <c r="V5" s="624"/>
      <c r="W5" s="624"/>
      <c r="X5" s="625"/>
      <c r="Y5" s="625"/>
      <c r="Z5" s="624"/>
      <c r="AA5" s="624"/>
      <c r="AB5" s="625"/>
      <c r="AC5" s="625"/>
      <c r="AD5" s="624"/>
      <c r="AE5" s="624"/>
      <c r="AF5" s="625"/>
      <c r="AG5" s="625"/>
      <c r="AH5" s="624"/>
      <c r="AI5" s="624"/>
      <c r="AJ5" s="625"/>
      <c r="AK5" s="625"/>
      <c r="AL5" s="624"/>
      <c r="AM5" s="624"/>
      <c r="AN5" s="625"/>
      <c r="AO5" s="625"/>
      <c r="AP5" s="624"/>
      <c r="AQ5" s="624"/>
      <c r="AR5" s="625"/>
      <c r="AS5" s="625"/>
      <c r="AT5" s="624"/>
      <c r="AU5" s="624"/>
      <c r="AV5" s="625"/>
      <c r="AW5" s="625"/>
      <c r="AY5" s="12"/>
      <c r="AZ5" s="12"/>
      <c r="BF5" s="12"/>
      <c r="BG5" s="12"/>
      <c r="BH5" s="12"/>
      <c r="BI5" s="12"/>
      <c r="BJ5" s="13"/>
      <c r="BK5" s="12"/>
      <c r="BM5" s="128" t="s">
        <v>178</v>
      </c>
      <c r="BN5" s="636" t="s">
        <v>117</v>
      </c>
      <c r="BO5" s="636"/>
      <c r="BP5" s="636"/>
    </row>
    <row r="6" spans="1:104" s="11" customFormat="1" ht="3" customHeight="1" thickBot="1" x14ac:dyDescent="0.25">
      <c r="A6" s="9"/>
      <c r="B6" s="15"/>
      <c r="C6" s="16"/>
      <c r="D6" s="17"/>
      <c r="E6" s="17"/>
      <c r="F6" s="17"/>
      <c r="G6" s="17"/>
      <c r="H6" s="20"/>
      <c r="I6" s="21"/>
      <c r="J6" s="17"/>
      <c r="K6" s="17"/>
      <c r="N6" s="17"/>
      <c r="O6" s="17"/>
      <c r="R6" s="17"/>
      <c r="S6" s="17"/>
      <c r="V6" s="17"/>
      <c r="W6" s="17"/>
      <c r="Z6" s="17"/>
      <c r="AA6" s="17"/>
      <c r="AD6" s="17"/>
      <c r="AE6" s="17"/>
      <c r="AH6" s="17"/>
      <c r="AI6" s="17"/>
      <c r="AL6" s="17"/>
      <c r="AM6" s="17"/>
      <c r="AP6" s="17"/>
      <c r="AQ6" s="17"/>
      <c r="AT6" s="17"/>
      <c r="AU6" s="17"/>
      <c r="AY6" s="12"/>
      <c r="AZ6" s="12"/>
      <c r="BF6" s="12"/>
      <c r="BG6" s="12"/>
      <c r="BH6" s="12"/>
      <c r="BI6" s="12"/>
      <c r="BJ6" s="13"/>
      <c r="BK6" s="12"/>
    </row>
    <row r="7" spans="1:104" s="23" customFormat="1" ht="24.75" customHeight="1" x14ac:dyDescent="0.2">
      <c r="A7" s="275"/>
      <c r="B7" s="562" t="s">
        <v>102</v>
      </c>
      <c r="C7" s="617"/>
      <c r="D7" s="79" t="s">
        <v>201</v>
      </c>
      <c r="E7" s="80"/>
      <c r="F7" s="80"/>
      <c r="G7" s="80"/>
      <c r="H7" s="80"/>
      <c r="I7" s="80"/>
      <c r="J7" s="609" t="s">
        <v>202</v>
      </c>
      <c r="K7" s="609"/>
      <c r="L7" s="609"/>
      <c r="M7" s="609"/>
      <c r="N7" s="609" t="s">
        <v>203</v>
      </c>
      <c r="O7" s="609"/>
      <c r="P7" s="609"/>
      <c r="Q7" s="609"/>
      <c r="R7" s="609" t="s">
        <v>204</v>
      </c>
      <c r="S7" s="609"/>
      <c r="T7" s="609"/>
      <c r="U7" s="609"/>
      <c r="V7" s="609" t="s">
        <v>205</v>
      </c>
      <c r="W7" s="609"/>
      <c r="X7" s="609"/>
      <c r="Y7" s="609"/>
      <c r="Z7" s="609" t="s">
        <v>206</v>
      </c>
      <c r="AA7" s="609"/>
      <c r="AB7" s="609"/>
      <c r="AC7" s="609"/>
      <c r="AD7" s="609" t="s">
        <v>207</v>
      </c>
      <c r="AE7" s="609"/>
      <c r="AF7" s="609"/>
      <c r="AG7" s="609"/>
      <c r="AH7" s="609" t="s">
        <v>208</v>
      </c>
      <c r="AI7" s="609"/>
      <c r="AJ7" s="609"/>
      <c r="AK7" s="609"/>
      <c r="AL7" s="609" t="s">
        <v>209</v>
      </c>
      <c r="AM7" s="609"/>
      <c r="AN7" s="609"/>
      <c r="AO7" s="609"/>
      <c r="AP7" s="609" t="s">
        <v>210</v>
      </c>
      <c r="AQ7" s="609"/>
      <c r="AR7" s="609"/>
      <c r="AS7" s="609"/>
      <c r="AT7" s="609" t="s">
        <v>211</v>
      </c>
      <c r="AU7" s="609"/>
      <c r="AV7" s="609"/>
      <c r="AW7" s="629"/>
      <c r="CM7" s="131"/>
      <c r="CN7" s="132"/>
      <c r="CO7" s="132"/>
      <c r="CP7" s="132"/>
      <c r="CQ7" s="132"/>
      <c r="CR7" s="132"/>
      <c r="CS7" s="132"/>
      <c r="CT7" s="132"/>
      <c r="CU7" s="132"/>
      <c r="CV7" s="132"/>
      <c r="CW7" s="132"/>
      <c r="CX7" s="132"/>
      <c r="CY7" s="132"/>
      <c r="CZ7" s="131"/>
    </row>
    <row r="8" spans="1:104" s="24" customFormat="1" ht="24" x14ac:dyDescent="0.2">
      <c r="A8" s="276"/>
      <c r="B8" s="564"/>
      <c r="C8" s="618"/>
      <c r="D8" s="627" t="s">
        <v>190</v>
      </c>
      <c r="E8" s="628"/>
      <c r="F8" s="50" t="s">
        <v>18</v>
      </c>
      <c r="G8" s="627" t="s">
        <v>32</v>
      </c>
      <c r="H8" s="628"/>
      <c r="I8" s="50" t="s">
        <v>47</v>
      </c>
      <c r="J8" s="627" t="s">
        <v>41</v>
      </c>
      <c r="K8" s="628"/>
      <c r="L8" s="50" t="s">
        <v>18</v>
      </c>
      <c r="M8" s="50" t="s">
        <v>17</v>
      </c>
      <c r="N8" s="627" t="s">
        <v>41</v>
      </c>
      <c r="O8" s="628"/>
      <c r="P8" s="50" t="s">
        <v>18</v>
      </c>
      <c r="Q8" s="50" t="s">
        <v>17</v>
      </c>
      <c r="R8" s="627" t="s">
        <v>41</v>
      </c>
      <c r="S8" s="628"/>
      <c r="T8" s="50" t="s">
        <v>18</v>
      </c>
      <c r="U8" s="50" t="s">
        <v>17</v>
      </c>
      <c r="V8" s="627" t="s">
        <v>41</v>
      </c>
      <c r="W8" s="628"/>
      <c r="X8" s="50" t="s">
        <v>18</v>
      </c>
      <c r="Y8" s="50" t="s">
        <v>17</v>
      </c>
      <c r="Z8" s="627" t="s">
        <v>41</v>
      </c>
      <c r="AA8" s="628"/>
      <c r="AB8" s="50" t="s">
        <v>18</v>
      </c>
      <c r="AC8" s="50" t="s">
        <v>17</v>
      </c>
      <c r="AD8" s="627" t="s">
        <v>41</v>
      </c>
      <c r="AE8" s="628"/>
      <c r="AF8" s="50" t="s">
        <v>18</v>
      </c>
      <c r="AG8" s="50" t="s">
        <v>17</v>
      </c>
      <c r="AH8" s="627" t="s">
        <v>41</v>
      </c>
      <c r="AI8" s="628"/>
      <c r="AJ8" s="50" t="s">
        <v>18</v>
      </c>
      <c r="AK8" s="50" t="s">
        <v>17</v>
      </c>
      <c r="AL8" s="627" t="s">
        <v>41</v>
      </c>
      <c r="AM8" s="628"/>
      <c r="AN8" s="50" t="s">
        <v>18</v>
      </c>
      <c r="AO8" s="50" t="s">
        <v>17</v>
      </c>
      <c r="AP8" s="627" t="s">
        <v>41</v>
      </c>
      <c r="AQ8" s="628"/>
      <c r="AR8" s="50" t="s">
        <v>18</v>
      </c>
      <c r="AS8" s="50" t="s">
        <v>17</v>
      </c>
      <c r="AT8" s="627" t="s">
        <v>41</v>
      </c>
      <c r="AU8" s="628"/>
      <c r="AV8" s="50" t="s">
        <v>18</v>
      </c>
      <c r="AW8" s="82" t="s">
        <v>17</v>
      </c>
      <c r="CM8" s="122" t="s">
        <v>92</v>
      </c>
      <c r="CN8" s="122"/>
      <c r="CO8" s="122"/>
      <c r="CP8" s="122" t="s">
        <v>145</v>
      </c>
      <c r="CQ8" s="122" t="s">
        <v>146</v>
      </c>
      <c r="CR8" s="122" t="s">
        <v>147</v>
      </c>
      <c r="CS8" s="122" t="s">
        <v>148</v>
      </c>
      <c r="CT8" s="122" t="s">
        <v>149</v>
      </c>
      <c r="CU8" s="122" t="s">
        <v>150</v>
      </c>
      <c r="CV8" s="122" t="s">
        <v>151</v>
      </c>
      <c r="CW8" s="122" t="s">
        <v>152</v>
      </c>
      <c r="CX8" s="122" t="s">
        <v>153</v>
      </c>
      <c r="CY8" s="122" t="s">
        <v>154</v>
      </c>
      <c r="CZ8" s="122" t="s">
        <v>125</v>
      </c>
    </row>
    <row r="9" spans="1:104" s="25" customFormat="1" ht="14.25" customHeight="1" thickBot="1" x14ac:dyDescent="0.25">
      <c r="A9" s="276"/>
      <c r="B9" s="622"/>
      <c r="C9" s="623"/>
      <c r="D9" s="236" t="s">
        <v>40</v>
      </c>
      <c r="E9" s="236" t="s">
        <v>14</v>
      </c>
      <c r="F9" s="236" t="s">
        <v>15</v>
      </c>
      <c r="G9" s="236" t="s">
        <v>42</v>
      </c>
      <c r="H9" s="236" t="s">
        <v>39</v>
      </c>
      <c r="I9" s="236" t="s">
        <v>48</v>
      </c>
      <c r="J9" s="236" t="s">
        <v>40</v>
      </c>
      <c r="K9" s="236" t="s">
        <v>14</v>
      </c>
      <c r="L9" s="236" t="s">
        <v>15</v>
      </c>
      <c r="M9" s="236" t="s">
        <v>42</v>
      </c>
      <c r="N9" s="236" t="s">
        <v>40</v>
      </c>
      <c r="O9" s="236" t="s">
        <v>14</v>
      </c>
      <c r="P9" s="236" t="s">
        <v>15</v>
      </c>
      <c r="Q9" s="236" t="s">
        <v>42</v>
      </c>
      <c r="R9" s="236" t="s">
        <v>40</v>
      </c>
      <c r="S9" s="236" t="s">
        <v>14</v>
      </c>
      <c r="T9" s="236" t="s">
        <v>15</v>
      </c>
      <c r="U9" s="236" t="s">
        <v>42</v>
      </c>
      <c r="V9" s="236" t="s">
        <v>40</v>
      </c>
      <c r="W9" s="236" t="s">
        <v>14</v>
      </c>
      <c r="X9" s="236" t="s">
        <v>15</v>
      </c>
      <c r="Y9" s="236" t="s">
        <v>42</v>
      </c>
      <c r="Z9" s="236" t="s">
        <v>40</v>
      </c>
      <c r="AA9" s="236" t="s">
        <v>14</v>
      </c>
      <c r="AB9" s="236" t="s">
        <v>15</v>
      </c>
      <c r="AC9" s="236" t="s">
        <v>42</v>
      </c>
      <c r="AD9" s="236" t="s">
        <v>40</v>
      </c>
      <c r="AE9" s="236" t="s">
        <v>14</v>
      </c>
      <c r="AF9" s="236" t="s">
        <v>15</v>
      </c>
      <c r="AG9" s="236" t="s">
        <v>42</v>
      </c>
      <c r="AH9" s="236" t="s">
        <v>40</v>
      </c>
      <c r="AI9" s="236" t="s">
        <v>14</v>
      </c>
      <c r="AJ9" s="236" t="s">
        <v>15</v>
      </c>
      <c r="AK9" s="236" t="s">
        <v>42</v>
      </c>
      <c r="AL9" s="236" t="s">
        <v>40</v>
      </c>
      <c r="AM9" s="236" t="s">
        <v>14</v>
      </c>
      <c r="AN9" s="236" t="s">
        <v>15</v>
      </c>
      <c r="AO9" s="236" t="s">
        <v>42</v>
      </c>
      <c r="AP9" s="236" t="s">
        <v>40</v>
      </c>
      <c r="AQ9" s="236" t="s">
        <v>14</v>
      </c>
      <c r="AR9" s="236" t="s">
        <v>15</v>
      </c>
      <c r="AS9" s="236" t="s">
        <v>42</v>
      </c>
      <c r="AT9" s="236" t="s">
        <v>40</v>
      </c>
      <c r="AU9" s="236" t="s">
        <v>14</v>
      </c>
      <c r="AV9" s="236" t="s">
        <v>15</v>
      </c>
      <c r="AW9" s="237" t="s">
        <v>42</v>
      </c>
      <c r="BN9" s="24"/>
      <c r="BO9" s="24"/>
      <c r="BP9" s="24"/>
      <c r="BQ9" s="24"/>
      <c r="BR9" s="24"/>
      <c r="BS9" s="24"/>
      <c r="BT9" s="24"/>
      <c r="BU9" s="24"/>
      <c r="BV9" s="24"/>
      <c r="CM9" s="123"/>
      <c r="CN9" s="123"/>
      <c r="CO9" s="123"/>
      <c r="CP9" s="123" t="s">
        <v>40</v>
      </c>
      <c r="CQ9" s="123" t="s">
        <v>40</v>
      </c>
      <c r="CR9" s="123" t="s">
        <v>40</v>
      </c>
      <c r="CS9" s="123" t="s">
        <v>40</v>
      </c>
      <c r="CT9" s="123" t="s">
        <v>40</v>
      </c>
      <c r="CU9" s="123" t="s">
        <v>40</v>
      </c>
      <c r="CV9" s="123" t="s">
        <v>40</v>
      </c>
      <c r="CW9" s="123" t="s">
        <v>40</v>
      </c>
      <c r="CX9" s="123" t="s">
        <v>40</v>
      </c>
      <c r="CY9" s="123" t="s">
        <v>40</v>
      </c>
      <c r="CZ9" s="123" t="s">
        <v>15</v>
      </c>
    </row>
    <row r="10" spans="1:104" s="11" customFormat="1" ht="14.25" customHeight="1" x14ac:dyDescent="0.2">
      <c r="A10" s="276" t="str">
        <f>B10&amp;A4</f>
        <v>Jan</v>
      </c>
      <c r="B10" s="84" t="s">
        <v>0</v>
      </c>
      <c r="C10" s="49">
        <f t="shared" ref="C10:C21" si="0">Year1</f>
        <v>0</v>
      </c>
      <c r="D10" s="290">
        <f>J10+N10+R10+V10+Z10+AD10+AH10+AL10+AP10+AT10</f>
        <v>0</v>
      </c>
      <c r="E10" s="271">
        <f>D10*INDEX('Select Year'!Z$19:AE$19,,MATCH($BN$5,'Select Year'!Z$10:AE$10,0))</f>
        <v>0</v>
      </c>
      <c r="F10" s="291">
        <f>L10+P10+T10+X10+AB10+AF10+AJ10+AN10+AR10+AV10</f>
        <v>0</v>
      </c>
      <c r="G10" s="292" t="e">
        <f>F10/D10</f>
        <v>#DIV/0!</v>
      </c>
      <c r="H10" s="292" t="e">
        <f>F10/E10</f>
        <v>#DIV/0!</v>
      </c>
      <c r="I10" s="104" t="e">
        <f>E10*INDEX('Select Year'!AA$11:AE$15,MATCH(Petrol!C10,'Select Year'!W$11:W$15,0),MATCH($BN$5,'Select Year'!AA$10:AE$10,0))</f>
        <v>#N/A</v>
      </c>
      <c r="J10" s="238"/>
      <c r="K10" s="271">
        <f>J10*INDEX('Select Year'!Z$19:AE$19,,MATCH($BN$5,'Select Year'!Z$10:AE$10,0))</f>
        <v>0</v>
      </c>
      <c r="L10" s="239"/>
      <c r="M10" s="230" t="e">
        <f>L10/J10</f>
        <v>#DIV/0!</v>
      </c>
      <c r="N10" s="238"/>
      <c r="O10" s="271">
        <f>N10*INDEX('Select Year'!Z$19:AE$19,,MATCH($BN$5,'Select Year'!Z$10:AE$10,0))</f>
        <v>0</v>
      </c>
      <c r="P10" s="239"/>
      <c r="Q10" s="230" t="e">
        <f>P10/N10</f>
        <v>#DIV/0!</v>
      </c>
      <c r="R10" s="238"/>
      <c r="S10" s="271">
        <f>R10*INDEX('Select Year'!Z$19:AE$19,,MATCH($BN$5,'Select Year'!Z$10:AE$10,0))</f>
        <v>0</v>
      </c>
      <c r="T10" s="239"/>
      <c r="U10" s="230" t="e">
        <f>T10/R10</f>
        <v>#DIV/0!</v>
      </c>
      <c r="V10" s="238"/>
      <c r="W10" s="271">
        <f>V10*INDEX('Select Year'!Z$19:AE$19,,MATCH($BN$5,'Select Year'!Z$10:AE$10,0))</f>
        <v>0</v>
      </c>
      <c r="X10" s="239"/>
      <c r="Y10" s="230" t="e">
        <f>X10/V10</f>
        <v>#DIV/0!</v>
      </c>
      <c r="Z10" s="238"/>
      <c r="AA10" s="271">
        <f>Z10*INDEX('Select Year'!Z$19:AE$19,,MATCH($BN$5,'Select Year'!Z$10:AE$10,0))</f>
        <v>0</v>
      </c>
      <c r="AB10" s="239"/>
      <c r="AC10" s="230" t="e">
        <f>AB10/Z10</f>
        <v>#DIV/0!</v>
      </c>
      <c r="AD10" s="238"/>
      <c r="AE10" s="271">
        <f>AD10*INDEX('Select Year'!Z$19:AE$19,,MATCH($BN$5,'Select Year'!Z$10:AE$10,0))</f>
        <v>0</v>
      </c>
      <c r="AF10" s="239"/>
      <c r="AG10" s="230" t="e">
        <f>AF10/AD10</f>
        <v>#DIV/0!</v>
      </c>
      <c r="AH10" s="238"/>
      <c r="AI10" s="271">
        <f>AH10*INDEX('Select Year'!Z$19:AE$19,,MATCH($BN$5,'Select Year'!Z$10:AE$10,0))</f>
        <v>0</v>
      </c>
      <c r="AJ10" s="239"/>
      <c r="AK10" s="230" t="e">
        <f>AJ10/AH10</f>
        <v>#DIV/0!</v>
      </c>
      <c r="AL10" s="238"/>
      <c r="AM10" s="271">
        <f>AL10*INDEX('Select Year'!Z$19:AE$19,,MATCH($BN$5,'Select Year'!Z$10:AE$10,0))</f>
        <v>0</v>
      </c>
      <c r="AN10" s="239"/>
      <c r="AO10" s="230" t="e">
        <f>AN10/AL10</f>
        <v>#DIV/0!</v>
      </c>
      <c r="AP10" s="238"/>
      <c r="AQ10" s="271">
        <f>AP10*INDEX('Select Year'!Z$19:AE$19,,MATCH($BN$5,'Select Year'!Z$10:AE$10,0))</f>
        <v>0</v>
      </c>
      <c r="AR10" s="239"/>
      <c r="AS10" s="230" t="e">
        <f>AR10/AP10</f>
        <v>#DIV/0!</v>
      </c>
      <c r="AT10" s="238"/>
      <c r="AU10" s="271">
        <f>AT10*INDEX('Select Year'!Z$19:AE$19,,MATCH($BN$5,'Select Year'!Z$10:AE$10,0))</f>
        <v>0</v>
      </c>
      <c r="AV10" s="239"/>
      <c r="AW10" s="277" t="e">
        <f>AV10/AT10</f>
        <v>#DIV/0!</v>
      </c>
      <c r="AX10" s="25"/>
      <c r="AY10" s="25"/>
      <c r="AZ10" s="12"/>
      <c r="BF10" s="12"/>
      <c r="BG10" s="12"/>
      <c r="BH10" s="12"/>
      <c r="BI10" s="12"/>
      <c r="BJ10" s="13"/>
      <c r="BK10" s="12"/>
      <c r="CM10" s="124">
        <f t="shared" ref="CM10:CM21" si="1">Year1</f>
        <v>0</v>
      </c>
      <c r="CN10" s="124" t="str">
        <f>B10&amp;"-"&amp;C10</f>
        <v>Jan-0</v>
      </c>
      <c r="CO10" s="124" t="str">
        <f t="shared" ref="CO10:CO21" si="2">B10&amp;"-"&amp;CM10</f>
        <v>Jan-0</v>
      </c>
      <c r="CP10" s="124">
        <f t="shared" ref="CP10:CP21" si="3">INDEX(J$10:J$21,MATCH($CO10,$CN$10:$CN$21,),)</f>
        <v>0</v>
      </c>
      <c r="CQ10" s="124">
        <f t="shared" ref="CQ10:CQ21" si="4">INDEX(N$10:N$21,MATCH($CO10,$CN$10:$CN$21,),)</f>
        <v>0</v>
      </c>
      <c r="CR10" s="124">
        <f t="shared" ref="CR10:CR21" si="5">INDEX(R$10:R$21,MATCH($CO10,$CN$10:$CN$21,),)</f>
        <v>0</v>
      </c>
      <c r="CS10" s="124">
        <f t="shared" ref="CS10:CS21" si="6">INDEX(V$10:V$21,MATCH($CO10,$CN$10:$CN$21,),)</f>
        <v>0</v>
      </c>
      <c r="CT10" s="124">
        <f t="shared" ref="CT10:CT21" si="7">INDEX(Z$10:Z$21,MATCH($CO10,$CN$10:$CN$21,),)</f>
        <v>0</v>
      </c>
      <c r="CU10" s="124">
        <f t="shared" ref="CU10:CU21" si="8">INDEX(AD$10:AD$21,MATCH($CO10,$CN$10:$CN$21,),)</f>
        <v>0</v>
      </c>
      <c r="CV10" s="124">
        <f t="shared" ref="CV10:CV21" si="9">INDEX(AH$10:AH$21,MATCH($CO10,$CN$10:$CN$21,),)</f>
        <v>0</v>
      </c>
      <c r="CW10" s="124">
        <f t="shared" ref="CW10:CW21" si="10">INDEX(AL$10:AL$21,MATCH($CO10,$CN$10:$CN$21,),)</f>
        <v>0</v>
      </c>
      <c r="CX10" s="124">
        <f t="shared" ref="CX10:CX21" si="11">INDEX(AP$10:AP$21,MATCH($CO10,$CN$10:$CN$21,),)</f>
        <v>0</v>
      </c>
      <c r="CY10" s="124">
        <f t="shared" ref="CY10:CY21" si="12">INDEX(AT$10:AT$21,MATCH($CO10,$CN$10:$CN$21,),)</f>
        <v>0</v>
      </c>
      <c r="CZ10" s="126">
        <f t="shared" ref="CZ10:CZ21" si="13">INDEX(F$10:F$21,MATCH($CO10,$CN$10:$CN$21,),)</f>
        <v>0</v>
      </c>
    </row>
    <row r="11" spans="1:104" s="11" customFormat="1" ht="14.25" customHeight="1" x14ac:dyDescent="0.2">
      <c r="A11" s="276" t="str">
        <f>B11&amp;A4</f>
        <v>Feb</v>
      </c>
      <c r="B11" s="85" t="s">
        <v>1</v>
      </c>
      <c r="C11" s="49">
        <f t="shared" si="0"/>
        <v>0</v>
      </c>
      <c r="D11" s="293">
        <f t="shared" ref="D11:D21" si="14">J11+N11+R11+V11+Z11+AD11+AH11+AL11+AP11+AT11</f>
        <v>0</v>
      </c>
      <c r="E11" s="272">
        <f>D11*INDEX('Select Year'!Z$19:AE$19,,MATCH($BN$5,'Select Year'!Z$10:AE$10,0))</f>
        <v>0</v>
      </c>
      <c r="F11" s="282">
        <f t="shared" ref="F11:F21" si="15">L11+P11+T11+X11+AB11+AF11+AJ11+AN11+AR11+AV11</f>
        <v>0</v>
      </c>
      <c r="G11" s="280" t="e">
        <f t="shared" ref="G11:G21" si="16">F11/D11</f>
        <v>#DIV/0!</v>
      </c>
      <c r="H11" s="280" t="e">
        <f t="shared" ref="H11:H21" si="17">F11/E11</f>
        <v>#DIV/0!</v>
      </c>
      <c r="I11" s="36" t="e">
        <f>E11*INDEX('Select Year'!AA$11:AE$15,MATCH(Petrol!C11,'Select Year'!W$11:W$15,0),MATCH($BN$5,'Select Year'!AA$10:AE$10,0))</f>
        <v>#N/A</v>
      </c>
      <c r="J11" s="55"/>
      <c r="K11" s="272">
        <f>J11*INDEX('Select Year'!Z$19:AE$19,,MATCH($BN$5,'Select Year'!Z$10:AE$10,0))</f>
        <v>0</v>
      </c>
      <c r="L11" s="229"/>
      <c r="M11" s="231" t="e">
        <f t="shared" ref="M11:M21" si="18">L11/J11</f>
        <v>#DIV/0!</v>
      </c>
      <c r="N11" s="55"/>
      <c r="O11" s="272">
        <f>N11*INDEX('Select Year'!Z$19:AE$19,,MATCH($BN$5,'Select Year'!Z$10:AE$10,0))</f>
        <v>0</v>
      </c>
      <c r="P11" s="229"/>
      <c r="Q11" s="231" t="e">
        <f t="shared" ref="Q11:Q21" si="19">P11/N11</f>
        <v>#DIV/0!</v>
      </c>
      <c r="R11" s="55"/>
      <c r="S11" s="272">
        <f>R11*INDEX('Select Year'!Z$19:AE$19,,MATCH($BN$5,'Select Year'!Z$10:AE$10,0))</f>
        <v>0</v>
      </c>
      <c r="T11" s="229"/>
      <c r="U11" s="231" t="e">
        <f t="shared" ref="U11:U21" si="20">T11/R11</f>
        <v>#DIV/0!</v>
      </c>
      <c r="V11" s="55"/>
      <c r="W11" s="272">
        <f>V11*INDEX('Select Year'!Z$19:AE$19,,MATCH($BN$5,'Select Year'!Z$10:AE$10,0))</f>
        <v>0</v>
      </c>
      <c r="X11" s="229"/>
      <c r="Y11" s="231" t="e">
        <f t="shared" ref="Y11:Y21" si="21">X11/V11</f>
        <v>#DIV/0!</v>
      </c>
      <c r="Z11" s="55"/>
      <c r="AA11" s="272">
        <f>Z11*INDEX('Select Year'!Z$19:AE$19,,MATCH($BN$5,'Select Year'!Z$10:AE$10,0))</f>
        <v>0</v>
      </c>
      <c r="AB11" s="229"/>
      <c r="AC11" s="231" t="e">
        <f t="shared" ref="AC11:AC21" si="22">AB11/Z11</f>
        <v>#DIV/0!</v>
      </c>
      <c r="AD11" s="55"/>
      <c r="AE11" s="272">
        <f>AD11*INDEX('Select Year'!Z$19:AE$19,,MATCH($BN$5,'Select Year'!Z$10:AE$10,0))</f>
        <v>0</v>
      </c>
      <c r="AF11" s="229"/>
      <c r="AG11" s="231" t="e">
        <f t="shared" ref="AG11:AG21" si="23">AF11/AD11</f>
        <v>#DIV/0!</v>
      </c>
      <c r="AH11" s="55"/>
      <c r="AI11" s="272">
        <f>AH11*INDEX('Select Year'!Z$19:AE$19,,MATCH($BN$5,'Select Year'!Z$10:AE$10,0))</f>
        <v>0</v>
      </c>
      <c r="AJ11" s="229"/>
      <c r="AK11" s="231" t="e">
        <f t="shared" ref="AK11:AK21" si="24">AJ11/AH11</f>
        <v>#DIV/0!</v>
      </c>
      <c r="AL11" s="55"/>
      <c r="AM11" s="272">
        <f>AL11*INDEX('Select Year'!Z$19:AE$19,,MATCH($BN$5,'Select Year'!Z$10:AE$10,0))</f>
        <v>0</v>
      </c>
      <c r="AN11" s="229"/>
      <c r="AO11" s="231" t="e">
        <f t="shared" ref="AO11:AO21" si="25">AN11/AL11</f>
        <v>#DIV/0!</v>
      </c>
      <c r="AP11" s="55"/>
      <c r="AQ11" s="272">
        <f>AP11*INDEX('Select Year'!Z$19:AE$19,,MATCH($BN$5,'Select Year'!Z$10:AE$10,0))</f>
        <v>0</v>
      </c>
      <c r="AR11" s="229"/>
      <c r="AS11" s="231" t="e">
        <f t="shared" ref="AS11:AS21" si="26">AR11/AP11</f>
        <v>#DIV/0!</v>
      </c>
      <c r="AT11" s="55"/>
      <c r="AU11" s="272">
        <f>AT11*INDEX('Select Year'!Z$19:AE$19,,MATCH($BN$5,'Select Year'!Z$10:AE$10,0))</f>
        <v>0</v>
      </c>
      <c r="AV11" s="229"/>
      <c r="AW11" s="278" t="e">
        <f t="shared" ref="AW11:AW21" si="27">AV11/AT11</f>
        <v>#DIV/0!</v>
      </c>
      <c r="AX11" s="25"/>
      <c r="AY11" s="25"/>
      <c r="AZ11" s="12"/>
      <c r="BF11" s="12"/>
      <c r="BG11" s="12"/>
      <c r="BH11" s="12"/>
      <c r="BI11" s="12"/>
      <c r="BJ11" s="13"/>
      <c r="BK11" s="12"/>
      <c r="CM11" s="124">
        <f t="shared" si="1"/>
        <v>0</v>
      </c>
      <c r="CN11" s="124" t="str">
        <f t="shared" ref="CN11:CN21" si="28">B11&amp;"-"&amp;C11</f>
        <v>Feb-0</v>
      </c>
      <c r="CO11" s="124" t="str">
        <f t="shared" si="2"/>
        <v>Feb-0</v>
      </c>
      <c r="CP11" s="124">
        <f t="shared" si="3"/>
        <v>0</v>
      </c>
      <c r="CQ11" s="124">
        <f t="shared" si="4"/>
        <v>0</v>
      </c>
      <c r="CR11" s="124">
        <f t="shared" si="5"/>
        <v>0</v>
      </c>
      <c r="CS11" s="124">
        <f t="shared" si="6"/>
        <v>0</v>
      </c>
      <c r="CT11" s="124">
        <f t="shared" si="7"/>
        <v>0</v>
      </c>
      <c r="CU11" s="124">
        <f t="shared" si="8"/>
        <v>0</v>
      </c>
      <c r="CV11" s="124">
        <f t="shared" si="9"/>
        <v>0</v>
      </c>
      <c r="CW11" s="124">
        <f t="shared" si="10"/>
        <v>0</v>
      </c>
      <c r="CX11" s="124">
        <f t="shared" si="11"/>
        <v>0</v>
      </c>
      <c r="CY11" s="124">
        <f t="shared" si="12"/>
        <v>0</v>
      </c>
      <c r="CZ11" s="126">
        <f t="shared" si="13"/>
        <v>0</v>
      </c>
    </row>
    <row r="12" spans="1:104" s="11" customFormat="1" ht="14.25" customHeight="1" x14ac:dyDescent="0.2">
      <c r="A12" s="276" t="str">
        <f>B12&amp;A4</f>
        <v>Mar</v>
      </c>
      <c r="B12" s="85" t="s">
        <v>2</v>
      </c>
      <c r="C12" s="49">
        <f t="shared" si="0"/>
        <v>0</v>
      </c>
      <c r="D12" s="293">
        <f t="shared" si="14"/>
        <v>0</v>
      </c>
      <c r="E12" s="272">
        <f>D12*INDEX('Select Year'!Z$19:AE$19,,MATCH($BN$5,'Select Year'!Z$10:AE$10,0))</f>
        <v>0</v>
      </c>
      <c r="F12" s="282">
        <f t="shared" si="15"/>
        <v>0</v>
      </c>
      <c r="G12" s="280" t="e">
        <f t="shared" si="16"/>
        <v>#DIV/0!</v>
      </c>
      <c r="H12" s="280" t="e">
        <f t="shared" si="17"/>
        <v>#DIV/0!</v>
      </c>
      <c r="I12" s="36" t="e">
        <f>E12*INDEX('Select Year'!AA$11:AE$15,MATCH(Petrol!C12,'Select Year'!W$11:W$15,0),MATCH($BN$5,'Select Year'!AA$10:AE$10,0))</f>
        <v>#N/A</v>
      </c>
      <c r="J12" s="55"/>
      <c r="K12" s="272">
        <f>J12*INDEX('Select Year'!Z$19:AE$19,,MATCH($BN$5,'Select Year'!Z$10:AE$10,0))</f>
        <v>0</v>
      </c>
      <c r="L12" s="229"/>
      <c r="M12" s="231" t="e">
        <f t="shared" si="18"/>
        <v>#DIV/0!</v>
      </c>
      <c r="N12" s="55"/>
      <c r="O12" s="272">
        <f>N12*INDEX('Select Year'!Z$19:AE$19,,MATCH($BN$5,'Select Year'!Z$10:AE$10,0))</f>
        <v>0</v>
      </c>
      <c r="P12" s="229"/>
      <c r="Q12" s="231" t="e">
        <f t="shared" si="19"/>
        <v>#DIV/0!</v>
      </c>
      <c r="R12" s="55"/>
      <c r="S12" s="272">
        <f>R12*INDEX('Select Year'!Z$19:AE$19,,MATCH($BN$5,'Select Year'!Z$10:AE$10,0))</f>
        <v>0</v>
      </c>
      <c r="T12" s="229"/>
      <c r="U12" s="231" t="e">
        <f t="shared" si="20"/>
        <v>#DIV/0!</v>
      </c>
      <c r="V12" s="55"/>
      <c r="W12" s="272">
        <f>V12*INDEX('Select Year'!Z$19:AE$19,,MATCH($BN$5,'Select Year'!Z$10:AE$10,0))</f>
        <v>0</v>
      </c>
      <c r="X12" s="229"/>
      <c r="Y12" s="231" t="e">
        <f t="shared" si="21"/>
        <v>#DIV/0!</v>
      </c>
      <c r="Z12" s="55"/>
      <c r="AA12" s="272">
        <f>Z12*INDEX('Select Year'!Z$19:AE$19,,MATCH($BN$5,'Select Year'!Z$10:AE$10,0))</f>
        <v>0</v>
      </c>
      <c r="AB12" s="229"/>
      <c r="AC12" s="231" t="e">
        <f t="shared" si="22"/>
        <v>#DIV/0!</v>
      </c>
      <c r="AD12" s="55"/>
      <c r="AE12" s="272">
        <f>AD12*INDEX('Select Year'!Z$19:AE$19,,MATCH($BN$5,'Select Year'!Z$10:AE$10,0))</f>
        <v>0</v>
      </c>
      <c r="AF12" s="229"/>
      <c r="AG12" s="231" t="e">
        <f t="shared" si="23"/>
        <v>#DIV/0!</v>
      </c>
      <c r="AH12" s="55"/>
      <c r="AI12" s="272">
        <f>AH12*INDEX('Select Year'!Z$19:AE$19,,MATCH($BN$5,'Select Year'!Z$10:AE$10,0))</f>
        <v>0</v>
      </c>
      <c r="AJ12" s="229"/>
      <c r="AK12" s="231" t="e">
        <f t="shared" si="24"/>
        <v>#DIV/0!</v>
      </c>
      <c r="AL12" s="55"/>
      <c r="AM12" s="272">
        <f>AL12*INDEX('Select Year'!Z$19:AE$19,,MATCH($BN$5,'Select Year'!Z$10:AE$10,0))</f>
        <v>0</v>
      </c>
      <c r="AN12" s="229"/>
      <c r="AO12" s="231" t="e">
        <f t="shared" si="25"/>
        <v>#DIV/0!</v>
      </c>
      <c r="AP12" s="55"/>
      <c r="AQ12" s="272">
        <f>AP12*INDEX('Select Year'!Z$19:AE$19,,MATCH($BN$5,'Select Year'!Z$10:AE$10,0))</f>
        <v>0</v>
      </c>
      <c r="AR12" s="229"/>
      <c r="AS12" s="231" t="e">
        <f t="shared" si="26"/>
        <v>#DIV/0!</v>
      </c>
      <c r="AT12" s="55"/>
      <c r="AU12" s="272">
        <f>AT12*INDEX('Select Year'!Z$19:AE$19,,MATCH($BN$5,'Select Year'!Z$10:AE$10,0))</f>
        <v>0</v>
      </c>
      <c r="AV12" s="229"/>
      <c r="AW12" s="278" t="e">
        <f t="shared" si="27"/>
        <v>#DIV/0!</v>
      </c>
      <c r="AX12" s="25"/>
      <c r="AY12" s="25"/>
      <c r="AZ12" s="12"/>
      <c r="BF12" s="12"/>
      <c r="BG12" s="12"/>
      <c r="BH12" s="12"/>
      <c r="BI12" s="12"/>
      <c r="BJ12" s="13"/>
      <c r="BK12" s="12"/>
      <c r="CM12" s="124">
        <f t="shared" si="1"/>
        <v>0</v>
      </c>
      <c r="CN12" s="124" t="str">
        <f t="shared" si="28"/>
        <v>Mar-0</v>
      </c>
      <c r="CO12" s="124" t="str">
        <f t="shared" si="2"/>
        <v>Mar-0</v>
      </c>
      <c r="CP12" s="124">
        <f t="shared" si="3"/>
        <v>0</v>
      </c>
      <c r="CQ12" s="124">
        <f t="shared" si="4"/>
        <v>0</v>
      </c>
      <c r="CR12" s="124">
        <f t="shared" si="5"/>
        <v>0</v>
      </c>
      <c r="CS12" s="124">
        <f t="shared" si="6"/>
        <v>0</v>
      </c>
      <c r="CT12" s="124">
        <f t="shared" si="7"/>
        <v>0</v>
      </c>
      <c r="CU12" s="124">
        <f t="shared" si="8"/>
        <v>0</v>
      </c>
      <c r="CV12" s="124">
        <f t="shared" si="9"/>
        <v>0</v>
      </c>
      <c r="CW12" s="124">
        <f t="shared" si="10"/>
        <v>0</v>
      </c>
      <c r="CX12" s="124">
        <f t="shared" si="11"/>
        <v>0</v>
      </c>
      <c r="CY12" s="124">
        <f t="shared" si="12"/>
        <v>0</v>
      </c>
      <c r="CZ12" s="126">
        <f t="shared" si="13"/>
        <v>0</v>
      </c>
    </row>
    <row r="13" spans="1:104" s="11" customFormat="1" ht="14.25" customHeight="1" x14ac:dyDescent="0.2">
      <c r="A13" s="276" t="str">
        <f>B13&amp;A4</f>
        <v>Apr</v>
      </c>
      <c r="B13" s="85" t="s">
        <v>3</v>
      </c>
      <c r="C13" s="49">
        <f t="shared" si="0"/>
        <v>0</v>
      </c>
      <c r="D13" s="293">
        <f t="shared" si="14"/>
        <v>0</v>
      </c>
      <c r="E13" s="272">
        <f>D13*INDEX('Select Year'!Z$19:AE$19,,MATCH($BN$5,'Select Year'!Z$10:AE$10,0))</f>
        <v>0</v>
      </c>
      <c r="F13" s="282">
        <f t="shared" si="15"/>
        <v>0</v>
      </c>
      <c r="G13" s="280" t="e">
        <f t="shared" si="16"/>
        <v>#DIV/0!</v>
      </c>
      <c r="H13" s="280" t="e">
        <f t="shared" si="17"/>
        <v>#DIV/0!</v>
      </c>
      <c r="I13" s="36" t="e">
        <f>E13*INDEX('Select Year'!AA$11:AE$15,MATCH(Petrol!C13,'Select Year'!W$11:W$15,0),MATCH($BN$5,'Select Year'!AA$10:AE$10,0))</f>
        <v>#N/A</v>
      </c>
      <c r="J13" s="55"/>
      <c r="K13" s="272">
        <f>J13*INDEX('Select Year'!Z$19:AE$19,,MATCH($BN$5,'Select Year'!Z$10:AE$10,0))</f>
        <v>0</v>
      </c>
      <c r="L13" s="229"/>
      <c r="M13" s="231" t="e">
        <f t="shared" si="18"/>
        <v>#DIV/0!</v>
      </c>
      <c r="N13" s="55"/>
      <c r="O13" s="272">
        <f>N13*INDEX('Select Year'!Z$19:AE$19,,MATCH($BN$5,'Select Year'!Z$10:AE$10,0))</f>
        <v>0</v>
      </c>
      <c r="P13" s="229"/>
      <c r="Q13" s="231" t="e">
        <f t="shared" si="19"/>
        <v>#DIV/0!</v>
      </c>
      <c r="R13" s="55"/>
      <c r="S13" s="272">
        <f>R13*INDEX('Select Year'!Z$19:AE$19,,MATCH($BN$5,'Select Year'!Z$10:AE$10,0))</f>
        <v>0</v>
      </c>
      <c r="T13" s="229"/>
      <c r="U13" s="231" t="e">
        <f t="shared" si="20"/>
        <v>#DIV/0!</v>
      </c>
      <c r="V13" s="55"/>
      <c r="W13" s="272">
        <f>V13*INDEX('Select Year'!Z$19:AE$19,,MATCH($BN$5,'Select Year'!Z$10:AE$10,0))</f>
        <v>0</v>
      </c>
      <c r="X13" s="229"/>
      <c r="Y13" s="231" t="e">
        <f t="shared" si="21"/>
        <v>#DIV/0!</v>
      </c>
      <c r="Z13" s="55"/>
      <c r="AA13" s="272">
        <f>Z13*INDEX('Select Year'!Z$19:AE$19,,MATCH($BN$5,'Select Year'!Z$10:AE$10,0))</f>
        <v>0</v>
      </c>
      <c r="AB13" s="229"/>
      <c r="AC13" s="231" t="e">
        <f t="shared" si="22"/>
        <v>#DIV/0!</v>
      </c>
      <c r="AD13" s="55"/>
      <c r="AE13" s="272">
        <f>AD13*INDEX('Select Year'!Z$19:AE$19,,MATCH($BN$5,'Select Year'!Z$10:AE$10,0))</f>
        <v>0</v>
      </c>
      <c r="AF13" s="229"/>
      <c r="AG13" s="231" t="e">
        <f t="shared" si="23"/>
        <v>#DIV/0!</v>
      </c>
      <c r="AH13" s="55"/>
      <c r="AI13" s="272">
        <f>AH13*INDEX('Select Year'!Z$19:AE$19,,MATCH($BN$5,'Select Year'!Z$10:AE$10,0))</f>
        <v>0</v>
      </c>
      <c r="AJ13" s="229"/>
      <c r="AK13" s="231" t="e">
        <f t="shared" si="24"/>
        <v>#DIV/0!</v>
      </c>
      <c r="AL13" s="55"/>
      <c r="AM13" s="272">
        <f>AL13*INDEX('Select Year'!Z$19:AE$19,,MATCH($BN$5,'Select Year'!Z$10:AE$10,0))</f>
        <v>0</v>
      </c>
      <c r="AN13" s="229"/>
      <c r="AO13" s="231" t="e">
        <f t="shared" si="25"/>
        <v>#DIV/0!</v>
      </c>
      <c r="AP13" s="55"/>
      <c r="AQ13" s="272">
        <f>AP13*INDEX('Select Year'!Z$19:AE$19,,MATCH($BN$5,'Select Year'!Z$10:AE$10,0))</f>
        <v>0</v>
      </c>
      <c r="AR13" s="229"/>
      <c r="AS13" s="231" t="e">
        <f t="shared" si="26"/>
        <v>#DIV/0!</v>
      </c>
      <c r="AT13" s="55"/>
      <c r="AU13" s="272">
        <f>AT13*INDEX('Select Year'!Z$19:AE$19,,MATCH($BN$5,'Select Year'!Z$10:AE$10,0))</f>
        <v>0</v>
      </c>
      <c r="AV13" s="229"/>
      <c r="AW13" s="278" t="e">
        <f t="shared" si="27"/>
        <v>#DIV/0!</v>
      </c>
      <c r="AX13" s="25"/>
      <c r="AY13" s="25"/>
      <c r="AZ13" s="12"/>
      <c r="BF13" s="12"/>
      <c r="BG13" s="12"/>
      <c r="BH13" s="12"/>
      <c r="BI13" s="12"/>
      <c r="BJ13" s="13"/>
      <c r="BK13" s="12"/>
      <c r="CM13" s="124">
        <f t="shared" si="1"/>
        <v>0</v>
      </c>
      <c r="CN13" s="124" t="str">
        <f t="shared" si="28"/>
        <v>Apr-0</v>
      </c>
      <c r="CO13" s="124" t="str">
        <f t="shared" si="2"/>
        <v>Apr-0</v>
      </c>
      <c r="CP13" s="124">
        <f t="shared" si="3"/>
        <v>0</v>
      </c>
      <c r="CQ13" s="124">
        <f t="shared" si="4"/>
        <v>0</v>
      </c>
      <c r="CR13" s="124">
        <f t="shared" si="5"/>
        <v>0</v>
      </c>
      <c r="CS13" s="124">
        <f t="shared" si="6"/>
        <v>0</v>
      </c>
      <c r="CT13" s="124">
        <f t="shared" si="7"/>
        <v>0</v>
      </c>
      <c r="CU13" s="124">
        <f t="shared" si="8"/>
        <v>0</v>
      </c>
      <c r="CV13" s="124">
        <f t="shared" si="9"/>
        <v>0</v>
      </c>
      <c r="CW13" s="124">
        <f t="shared" si="10"/>
        <v>0</v>
      </c>
      <c r="CX13" s="124">
        <f t="shared" si="11"/>
        <v>0</v>
      </c>
      <c r="CY13" s="124">
        <f t="shared" si="12"/>
        <v>0</v>
      </c>
      <c r="CZ13" s="126">
        <f t="shared" si="13"/>
        <v>0</v>
      </c>
    </row>
    <row r="14" spans="1:104" s="11" customFormat="1" ht="14.25" customHeight="1" x14ac:dyDescent="0.2">
      <c r="A14" s="276" t="str">
        <f>B14&amp;A4</f>
        <v>May</v>
      </c>
      <c r="B14" s="85" t="s">
        <v>4</v>
      </c>
      <c r="C14" s="49">
        <f t="shared" si="0"/>
        <v>0</v>
      </c>
      <c r="D14" s="293">
        <f t="shared" si="14"/>
        <v>0</v>
      </c>
      <c r="E14" s="272">
        <f>D14*INDEX('Select Year'!Z$19:AE$19,,MATCH($BN$5,'Select Year'!Z$10:AE$10,0))</f>
        <v>0</v>
      </c>
      <c r="F14" s="282">
        <f t="shared" si="15"/>
        <v>0</v>
      </c>
      <c r="G14" s="280" t="e">
        <f t="shared" si="16"/>
        <v>#DIV/0!</v>
      </c>
      <c r="H14" s="280" t="e">
        <f t="shared" si="17"/>
        <v>#DIV/0!</v>
      </c>
      <c r="I14" s="36" t="e">
        <f>E14*INDEX('Select Year'!AA$11:AE$15,MATCH(Petrol!C14,'Select Year'!W$11:W$15,0),MATCH($BN$5,'Select Year'!AA$10:AE$10,0))</f>
        <v>#N/A</v>
      </c>
      <c r="J14" s="55"/>
      <c r="K14" s="272">
        <f>J14*INDEX('Select Year'!Z$19:AE$19,,MATCH($BN$5,'Select Year'!Z$10:AE$10,0))</f>
        <v>0</v>
      </c>
      <c r="L14" s="229"/>
      <c r="M14" s="231" t="e">
        <f t="shared" si="18"/>
        <v>#DIV/0!</v>
      </c>
      <c r="N14" s="55"/>
      <c r="O14" s="272">
        <f>N14*INDEX('Select Year'!Z$19:AE$19,,MATCH($BN$5,'Select Year'!Z$10:AE$10,0))</f>
        <v>0</v>
      </c>
      <c r="P14" s="229"/>
      <c r="Q14" s="231" t="e">
        <f t="shared" si="19"/>
        <v>#DIV/0!</v>
      </c>
      <c r="R14" s="55"/>
      <c r="S14" s="272">
        <f>R14*INDEX('Select Year'!Z$19:AE$19,,MATCH($BN$5,'Select Year'!Z$10:AE$10,0))</f>
        <v>0</v>
      </c>
      <c r="T14" s="229"/>
      <c r="U14" s="231" t="e">
        <f t="shared" si="20"/>
        <v>#DIV/0!</v>
      </c>
      <c r="V14" s="55"/>
      <c r="W14" s="272">
        <f>V14*INDEX('Select Year'!Z$19:AE$19,,MATCH($BN$5,'Select Year'!Z$10:AE$10,0))</f>
        <v>0</v>
      </c>
      <c r="X14" s="229"/>
      <c r="Y14" s="231" t="e">
        <f t="shared" si="21"/>
        <v>#DIV/0!</v>
      </c>
      <c r="Z14" s="55"/>
      <c r="AA14" s="272">
        <f>Z14*INDEX('Select Year'!Z$19:AE$19,,MATCH($BN$5,'Select Year'!Z$10:AE$10,0))</f>
        <v>0</v>
      </c>
      <c r="AB14" s="229"/>
      <c r="AC14" s="231" t="e">
        <f t="shared" si="22"/>
        <v>#DIV/0!</v>
      </c>
      <c r="AD14" s="55"/>
      <c r="AE14" s="272">
        <f>AD14*INDEX('Select Year'!Z$19:AE$19,,MATCH($BN$5,'Select Year'!Z$10:AE$10,0))</f>
        <v>0</v>
      </c>
      <c r="AF14" s="229"/>
      <c r="AG14" s="231" t="e">
        <f t="shared" si="23"/>
        <v>#DIV/0!</v>
      </c>
      <c r="AH14" s="55"/>
      <c r="AI14" s="272">
        <f>AH14*INDEX('Select Year'!Z$19:AE$19,,MATCH($BN$5,'Select Year'!Z$10:AE$10,0))</f>
        <v>0</v>
      </c>
      <c r="AJ14" s="229"/>
      <c r="AK14" s="231" t="e">
        <f t="shared" si="24"/>
        <v>#DIV/0!</v>
      </c>
      <c r="AL14" s="55"/>
      <c r="AM14" s="272">
        <f>AL14*INDEX('Select Year'!Z$19:AE$19,,MATCH($BN$5,'Select Year'!Z$10:AE$10,0))</f>
        <v>0</v>
      </c>
      <c r="AN14" s="229"/>
      <c r="AO14" s="231" t="e">
        <f t="shared" si="25"/>
        <v>#DIV/0!</v>
      </c>
      <c r="AP14" s="55"/>
      <c r="AQ14" s="272">
        <f>AP14*INDEX('Select Year'!Z$19:AE$19,,MATCH($BN$5,'Select Year'!Z$10:AE$10,0))</f>
        <v>0</v>
      </c>
      <c r="AR14" s="229"/>
      <c r="AS14" s="231" t="e">
        <f t="shared" si="26"/>
        <v>#DIV/0!</v>
      </c>
      <c r="AT14" s="55"/>
      <c r="AU14" s="272">
        <f>AT14*INDEX('Select Year'!Z$19:AE$19,,MATCH($BN$5,'Select Year'!Z$10:AE$10,0))</f>
        <v>0</v>
      </c>
      <c r="AV14" s="229"/>
      <c r="AW14" s="278" t="e">
        <f t="shared" si="27"/>
        <v>#DIV/0!</v>
      </c>
      <c r="AX14" s="25"/>
      <c r="AY14" s="25"/>
      <c r="AZ14" s="12"/>
      <c r="BF14" s="12"/>
      <c r="BG14" s="12"/>
      <c r="BH14" s="12"/>
      <c r="BI14" s="12"/>
      <c r="BJ14" s="13"/>
      <c r="BK14" s="12"/>
      <c r="CM14" s="124">
        <f t="shared" si="1"/>
        <v>0</v>
      </c>
      <c r="CN14" s="124" t="str">
        <f t="shared" si="28"/>
        <v>May-0</v>
      </c>
      <c r="CO14" s="124" t="str">
        <f t="shared" si="2"/>
        <v>May-0</v>
      </c>
      <c r="CP14" s="124">
        <f t="shared" si="3"/>
        <v>0</v>
      </c>
      <c r="CQ14" s="124">
        <f t="shared" si="4"/>
        <v>0</v>
      </c>
      <c r="CR14" s="124">
        <f t="shared" si="5"/>
        <v>0</v>
      </c>
      <c r="CS14" s="124">
        <f t="shared" si="6"/>
        <v>0</v>
      </c>
      <c r="CT14" s="124">
        <f t="shared" si="7"/>
        <v>0</v>
      </c>
      <c r="CU14" s="124">
        <f t="shared" si="8"/>
        <v>0</v>
      </c>
      <c r="CV14" s="124">
        <f t="shared" si="9"/>
        <v>0</v>
      </c>
      <c r="CW14" s="124">
        <f t="shared" si="10"/>
        <v>0</v>
      </c>
      <c r="CX14" s="124">
        <f t="shared" si="11"/>
        <v>0</v>
      </c>
      <c r="CY14" s="124">
        <f t="shared" si="12"/>
        <v>0</v>
      </c>
      <c r="CZ14" s="126">
        <f t="shared" si="13"/>
        <v>0</v>
      </c>
    </row>
    <row r="15" spans="1:104" s="11" customFormat="1" ht="14.25" customHeight="1" x14ac:dyDescent="0.2">
      <c r="A15" s="276" t="str">
        <f>B15&amp;A4</f>
        <v>Jun</v>
      </c>
      <c r="B15" s="85" t="s">
        <v>5</v>
      </c>
      <c r="C15" s="49">
        <f t="shared" si="0"/>
        <v>0</v>
      </c>
      <c r="D15" s="293">
        <f t="shared" si="14"/>
        <v>0</v>
      </c>
      <c r="E15" s="272">
        <f>D15*INDEX('Select Year'!Z$19:AE$19,,MATCH($BN$5,'Select Year'!Z$10:AE$10,0))</f>
        <v>0</v>
      </c>
      <c r="F15" s="282">
        <f t="shared" si="15"/>
        <v>0</v>
      </c>
      <c r="G15" s="280" t="e">
        <f t="shared" si="16"/>
        <v>#DIV/0!</v>
      </c>
      <c r="H15" s="280" t="e">
        <f t="shared" si="17"/>
        <v>#DIV/0!</v>
      </c>
      <c r="I15" s="36" t="e">
        <f>E15*INDEX('Select Year'!AA$11:AE$15,MATCH(Petrol!C15,'Select Year'!W$11:W$15,0),MATCH($BN$5,'Select Year'!AA$10:AE$10,0))</f>
        <v>#N/A</v>
      </c>
      <c r="J15" s="55"/>
      <c r="K15" s="272">
        <f>J15*INDEX('Select Year'!Z$19:AE$19,,MATCH($BN$5,'Select Year'!Z$10:AE$10,0))</f>
        <v>0</v>
      </c>
      <c r="L15" s="229"/>
      <c r="M15" s="231" t="e">
        <f t="shared" si="18"/>
        <v>#DIV/0!</v>
      </c>
      <c r="N15" s="55"/>
      <c r="O15" s="272">
        <f>N15*INDEX('Select Year'!Z$19:AE$19,,MATCH($BN$5,'Select Year'!Z$10:AE$10,0))</f>
        <v>0</v>
      </c>
      <c r="P15" s="229"/>
      <c r="Q15" s="231" t="e">
        <f t="shared" si="19"/>
        <v>#DIV/0!</v>
      </c>
      <c r="R15" s="55"/>
      <c r="S15" s="272">
        <f>R15*INDEX('Select Year'!Z$19:AE$19,,MATCH($BN$5,'Select Year'!Z$10:AE$10,0))</f>
        <v>0</v>
      </c>
      <c r="T15" s="229"/>
      <c r="U15" s="231" t="e">
        <f t="shared" si="20"/>
        <v>#DIV/0!</v>
      </c>
      <c r="V15" s="55"/>
      <c r="W15" s="272">
        <f>V15*INDEX('Select Year'!Z$19:AE$19,,MATCH($BN$5,'Select Year'!Z$10:AE$10,0))</f>
        <v>0</v>
      </c>
      <c r="X15" s="229"/>
      <c r="Y15" s="231" t="e">
        <f t="shared" si="21"/>
        <v>#DIV/0!</v>
      </c>
      <c r="Z15" s="55"/>
      <c r="AA15" s="272">
        <f>Z15*INDEX('Select Year'!Z$19:AE$19,,MATCH($BN$5,'Select Year'!Z$10:AE$10,0))</f>
        <v>0</v>
      </c>
      <c r="AB15" s="229"/>
      <c r="AC15" s="231" t="e">
        <f t="shared" si="22"/>
        <v>#DIV/0!</v>
      </c>
      <c r="AD15" s="55"/>
      <c r="AE15" s="272">
        <f>AD15*INDEX('Select Year'!Z$19:AE$19,,MATCH($BN$5,'Select Year'!Z$10:AE$10,0))</f>
        <v>0</v>
      </c>
      <c r="AF15" s="229"/>
      <c r="AG15" s="231" t="e">
        <f t="shared" si="23"/>
        <v>#DIV/0!</v>
      </c>
      <c r="AH15" s="55"/>
      <c r="AI15" s="272">
        <f>AH15*INDEX('Select Year'!Z$19:AE$19,,MATCH($BN$5,'Select Year'!Z$10:AE$10,0))</f>
        <v>0</v>
      </c>
      <c r="AJ15" s="229"/>
      <c r="AK15" s="231" t="e">
        <f t="shared" si="24"/>
        <v>#DIV/0!</v>
      </c>
      <c r="AL15" s="55"/>
      <c r="AM15" s="272">
        <f>AL15*INDEX('Select Year'!Z$19:AE$19,,MATCH($BN$5,'Select Year'!Z$10:AE$10,0))</f>
        <v>0</v>
      </c>
      <c r="AN15" s="229"/>
      <c r="AO15" s="231" t="e">
        <f t="shared" si="25"/>
        <v>#DIV/0!</v>
      </c>
      <c r="AP15" s="55"/>
      <c r="AQ15" s="272">
        <f>AP15*INDEX('Select Year'!Z$19:AE$19,,MATCH($BN$5,'Select Year'!Z$10:AE$10,0))</f>
        <v>0</v>
      </c>
      <c r="AR15" s="229"/>
      <c r="AS15" s="231" t="e">
        <f t="shared" si="26"/>
        <v>#DIV/0!</v>
      </c>
      <c r="AT15" s="55"/>
      <c r="AU15" s="272">
        <f>AT15*INDEX('Select Year'!Z$19:AE$19,,MATCH($BN$5,'Select Year'!Z$10:AE$10,0))</f>
        <v>0</v>
      </c>
      <c r="AV15" s="229"/>
      <c r="AW15" s="278" t="e">
        <f t="shared" si="27"/>
        <v>#DIV/0!</v>
      </c>
      <c r="AX15" s="25"/>
      <c r="AY15" s="25"/>
      <c r="AZ15" s="12"/>
      <c r="BF15" s="12"/>
      <c r="BG15" s="12"/>
      <c r="BH15" s="12"/>
      <c r="BI15" s="12"/>
      <c r="BJ15" s="13"/>
      <c r="BK15" s="12"/>
      <c r="CM15" s="124">
        <f t="shared" si="1"/>
        <v>0</v>
      </c>
      <c r="CN15" s="124" t="str">
        <f t="shared" si="28"/>
        <v>Jun-0</v>
      </c>
      <c r="CO15" s="124" t="str">
        <f t="shared" si="2"/>
        <v>Jun-0</v>
      </c>
      <c r="CP15" s="124">
        <f t="shared" si="3"/>
        <v>0</v>
      </c>
      <c r="CQ15" s="124">
        <f t="shared" si="4"/>
        <v>0</v>
      </c>
      <c r="CR15" s="124">
        <f t="shared" si="5"/>
        <v>0</v>
      </c>
      <c r="CS15" s="124">
        <f t="shared" si="6"/>
        <v>0</v>
      </c>
      <c r="CT15" s="124">
        <f t="shared" si="7"/>
        <v>0</v>
      </c>
      <c r="CU15" s="124">
        <f t="shared" si="8"/>
        <v>0</v>
      </c>
      <c r="CV15" s="124">
        <f t="shared" si="9"/>
        <v>0</v>
      </c>
      <c r="CW15" s="124">
        <f t="shared" si="10"/>
        <v>0</v>
      </c>
      <c r="CX15" s="124">
        <f t="shared" si="11"/>
        <v>0</v>
      </c>
      <c r="CY15" s="124">
        <f t="shared" si="12"/>
        <v>0</v>
      </c>
      <c r="CZ15" s="126">
        <f t="shared" si="13"/>
        <v>0</v>
      </c>
    </row>
    <row r="16" spans="1:104" s="11" customFormat="1" ht="14.25" customHeight="1" x14ac:dyDescent="0.2">
      <c r="A16" s="276" t="str">
        <f>B16&amp;A4</f>
        <v>Jul</v>
      </c>
      <c r="B16" s="85" t="s">
        <v>6</v>
      </c>
      <c r="C16" s="49">
        <f t="shared" si="0"/>
        <v>0</v>
      </c>
      <c r="D16" s="293">
        <f t="shared" si="14"/>
        <v>0</v>
      </c>
      <c r="E16" s="272">
        <f>D16*INDEX('Select Year'!Z$19:AE$19,,MATCH($BN$5,'Select Year'!Z$10:AE$10,0))</f>
        <v>0</v>
      </c>
      <c r="F16" s="282">
        <f t="shared" si="15"/>
        <v>0</v>
      </c>
      <c r="G16" s="280" t="e">
        <f t="shared" si="16"/>
        <v>#DIV/0!</v>
      </c>
      <c r="H16" s="280" t="e">
        <f t="shared" si="17"/>
        <v>#DIV/0!</v>
      </c>
      <c r="I16" s="36" t="e">
        <f>E16*INDEX('Select Year'!AA$11:AE$15,MATCH(Petrol!C16,'Select Year'!W$11:W$15,0),MATCH($BN$5,'Select Year'!AA$10:AE$10,0))</f>
        <v>#N/A</v>
      </c>
      <c r="J16" s="55"/>
      <c r="K16" s="272">
        <f>J16*INDEX('Select Year'!Z$19:AE$19,,MATCH($BN$5,'Select Year'!Z$10:AE$10,0))</f>
        <v>0</v>
      </c>
      <c r="L16" s="229"/>
      <c r="M16" s="231" t="e">
        <f t="shared" si="18"/>
        <v>#DIV/0!</v>
      </c>
      <c r="N16" s="55"/>
      <c r="O16" s="272">
        <f>N16*INDEX('Select Year'!Z$19:AE$19,,MATCH($BN$5,'Select Year'!Z$10:AE$10,0))</f>
        <v>0</v>
      </c>
      <c r="P16" s="229"/>
      <c r="Q16" s="231" t="e">
        <f t="shared" si="19"/>
        <v>#DIV/0!</v>
      </c>
      <c r="R16" s="55"/>
      <c r="S16" s="272">
        <f>R16*INDEX('Select Year'!Z$19:AE$19,,MATCH($BN$5,'Select Year'!Z$10:AE$10,0))</f>
        <v>0</v>
      </c>
      <c r="T16" s="229"/>
      <c r="U16" s="231" t="e">
        <f t="shared" si="20"/>
        <v>#DIV/0!</v>
      </c>
      <c r="V16" s="55"/>
      <c r="W16" s="272">
        <f>V16*INDEX('Select Year'!Z$19:AE$19,,MATCH($BN$5,'Select Year'!Z$10:AE$10,0))</f>
        <v>0</v>
      </c>
      <c r="X16" s="229"/>
      <c r="Y16" s="231" t="e">
        <f t="shared" si="21"/>
        <v>#DIV/0!</v>
      </c>
      <c r="Z16" s="55"/>
      <c r="AA16" s="272">
        <f>Z16*INDEX('Select Year'!Z$19:AE$19,,MATCH($BN$5,'Select Year'!Z$10:AE$10,0))</f>
        <v>0</v>
      </c>
      <c r="AB16" s="229"/>
      <c r="AC16" s="231" t="e">
        <f t="shared" si="22"/>
        <v>#DIV/0!</v>
      </c>
      <c r="AD16" s="55"/>
      <c r="AE16" s="272">
        <f>AD16*INDEX('Select Year'!Z$19:AE$19,,MATCH($BN$5,'Select Year'!Z$10:AE$10,0))</f>
        <v>0</v>
      </c>
      <c r="AF16" s="229"/>
      <c r="AG16" s="231" t="e">
        <f t="shared" si="23"/>
        <v>#DIV/0!</v>
      </c>
      <c r="AH16" s="55"/>
      <c r="AI16" s="272">
        <f>AH16*INDEX('Select Year'!Z$19:AE$19,,MATCH($BN$5,'Select Year'!Z$10:AE$10,0))</f>
        <v>0</v>
      </c>
      <c r="AJ16" s="229"/>
      <c r="AK16" s="231" t="e">
        <f t="shared" si="24"/>
        <v>#DIV/0!</v>
      </c>
      <c r="AL16" s="55"/>
      <c r="AM16" s="272">
        <f>AL16*INDEX('Select Year'!Z$19:AE$19,,MATCH($BN$5,'Select Year'!Z$10:AE$10,0))</f>
        <v>0</v>
      </c>
      <c r="AN16" s="229"/>
      <c r="AO16" s="231" t="e">
        <f t="shared" si="25"/>
        <v>#DIV/0!</v>
      </c>
      <c r="AP16" s="55"/>
      <c r="AQ16" s="272">
        <f>AP16*INDEX('Select Year'!Z$19:AE$19,,MATCH($BN$5,'Select Year'!Z$10:AE$10,0))</f>
        <v>0</v>
      </c>
      <c r="AR16" s="229"/>
      <c r="AS16" s="231" t="e">
        <f t="shared" si="26"/>
        <v>#DIV/0!</v>
      </c>
      <c r="AT16" s="55"/>
      <c r="AU16" s="272">
        <f>AT16*INDEX('Select Year'!Z$19:AE$19,,MATCH($BN$5,'Select Year'!Z$10:AE$10,0))</f>
        <v>0</v>
      </c>
      <c r="AV16" s="229"/>
      <c r="AW16" s="278" t="e">
        <f t="shared" si="27"/>
        <v>#DIV/0!</v>
      </c>
      <c r="AX16" s="25"/>
      <c r="AY16" s="25"/>
      <c r="AZ16" s="12"/>
      <c r="BF16" s="12"/>
      <c r="BG16" s="12"/>
      <c r="BH16" s="12"/>
      <c r="BI16" s="12"/>
      <c r="BJ16" s="13"/>
      <c r="BK16" s="12"/>
      <c r="CM16" s="124">
        <f t="shared" si="1"/>
        <v>0</v>
      </c>
      <c r="CN16" s="124" t="str">
        <f t="shared" si="28"/>
        <v>Jul-0</v>
      </c>
      <c r="CO16" s="124" t="str">
        <f t="shared" si="2"/>
        <v>Jul-0</v>
      </c>
      <c r="CP16" s="124">
        <f t="shared" si="3"/>
        <v>0</v>
      </c>
      <c r="CQ16" s="124">
        <f t="shared" si="4"/>
        <v>0</v>
      </c>
      <c r="CR16" s="124">
        <f t="shared" si="5"/>
        <v>0</v>
      </c>
      <c r="CS16" s="124">
        <f t="shared" si="6"/>
        <v>0</v>
      </c>
      <c r="CT16" s="124">
        <f t="shared" si="7"/>
        <v>0</v>
      </c>
      <c r="CU16" s="124">
        <f t="shared" si="8"/>
        <v>0</v>
      </c>
      <c r="CV16" s="124">
        <f t="shared" si="9"/>
        <v>0</v>
      </c>
      <c r="CW16" s="124">
        <f t="shared" si="10"/>
        <v>0</v>
      </c>
      <c r="CX16" s="124">
        <f t="shared" si="11"/>
        <v>0</v>
      </c>
      <c r="CY16" s="124">
        <f t="shared" si="12"/>
        <v>0</v>
      </c>
      <c r="CZ16" s="126">
        <f t="shared" si="13"/>
        <v>0</v>
      </c>
    </row>
    <row r="17" spans="1:104" s="11" customFormat="1" ht="14.25" customHeight="1" x14ac:dyDescent="0.2">
      <c r="A17" s="276" t="str">
        <f>B17&amp;A4</f>
        <v>Aug</v>
      </c>
      <c r="B17" s="85" t="s">
        <v>7</v>
      </c>
      <c r="C17" s="49">
        <f t="shared" si="0"/>
        <v>0</v>
      </c>
      <c r="D17" s="293">
        <f t="shared" si="14"/>
        <v>0</v>
      </c>
      <c r="E17" s="272">
        <f>D17*INDEX('Select Year'!Z$19:AE$19,,MATCH($BN$5,'Select Year'!Z$10:AE$10,0))</f>
        <v>0</v>
      </c>
      <c r="F17" s="282">
        <f t="shared" si="15"/>
        <v>0</v>
      </c>
      <c r="G17" s="280" t="e">
        <f t="shared" si="16"/>
        <v>#DIV/0!</v>
      </c>
      <c r="H17" s="280" t="e">
        <f t="shared" si="17"/>
        <v>#DIV/0!</v>
      </c>
      <c r="I17" s="36" t="e">
        <f>E17*INDEX('Select Year'!AA$11:AE$15,MATCH(Petrol!C17,'Select Year'!W$11:W$15,0),MATCH($BN$5,'Select Year'!AA$10:AE$10,0))</f>
        <v>#N/A</v>
      </c>
      <c r="J17" s="55"/>
      <c r="K17" s="272">
        <f>J17*INDEX('Select Year'!Z$19:AE$19,,MATCH($BN$5,'Select Year'!Z$10:AE$10,0))</f>
        <v>0</v>
      </c>
      <c r="L17" s="229"/>
      <c r="M17" s="231" t="e">
        <f t="shared" si="18"/>
        <v>#DIV/0!</v>
      </c>
      <c r="N17" s="55"/>
      <c r="O17" s="272">
        <f>N17*INDEX('Select Year'!Z$19:AE$19,,MATCH($BN$5,'Select Year'!Z$10:AE$10,0))</f>
        <v>0</v>
      </c>
      <c r="P17" s="229"/>
      <c r="Q17" s="231" t="e">
        <f t="shared" si="19"/>
        <v>#DIV/0!</v>
      </c>
      <c r="R17" s="55"/>
      <c r="S17" s="272">
        <f>R17*INDEX('Select Year'!Z$19:AE$19,,MATCH($BN$5,'Select Year'!Z$10:AE$10,0))</f>
        <v>0</v>
      </c>
      <c r="T17" s="229"/>
      <c r="U17" s="231" t="e">
        <f t="shared" si="20"/>
        <v>#DIV/0!</v>
      </c>
      <c r="V17" s="55"/>
      <c r="W17" s="272">
        <f>V17*INDEX('Select Year'!Z$19:AE$19,,MATCH($BN$5,'Select Year'!Z$10:AE$10,0))</f>
        <v>0</v>
      </c>
      <c r="X17" s="229"/>
      <c r="Y17" s="231" t="e">
        <f t="shared" si="21"/>
        <v>#DIV/0!</v>
      </c>
      <c r="Z17" s="55"/>
      <c r="AA17" s="272">
        <f>Z17*INDEX('Select Year'!Z$19:AE$19,,MATCH($BN$5,'Select Year'!Z$10:AE$10,0))</f>
        <v>0</v>
      </c>
      <c r="AB17" s="229"/>
      <c r="AC17" s="231" t="e">
        <f t="shared" si="22"/>
        <v>#DIV/0!</v>
      </c>
      <c r="AD17" s="55"/>
      <c r="AE17" s="272">
        <f>AD17*INDEX('Select Year'!Z$19:AE$19,,MATCH($BN$5,'Select Year'!Z$10:AE$10,0))</f>
        <v>0</v>
      </c>
      <c r="AF17" s="229"/>
      <c r="AG17" s="231" t="e">
        <f t="shared" si="23"/>
        <v>#DIV/0!</v>
      </c>
      <c r="AH17" s="55"/>
      <c r="AI17" s="272">
        <f>AH17*INDEX('Select Year'!Z$19:AE$19,,MATCH($BN$5,'Select Year'!Z$10:AE$10,0))</f>
        <v>0</v>
      </c>
      <c r="AJ17" s="229"/>
      <c r="AK17" s="231" t="e">
        <f t="shared" si="24"/>
        <v>#DIV/0!</v>
      </c>
      <c r="AL17" s="55"/>
      <c r="AM17" s="272">
        <f>AL17*INDEX('Select Year'!Z$19:AE$19,,MATCH($BN$5,'Select Year'!Z$10:AE$10,0))</f>
        <v>0</v>
      </c>
      <c r="AN17" s="229"/>
      <c r="AO17" s="231" t="e">
        <f t="shared" si="25"/>
        <v>#DIV/0!</v>
      </c>
      <c r="AP17" s="55"/>
      <c r="AQ17" s="272">
        <f>AP17*INDEX('Select Year'!Z$19:AE$19,,MATCH($BN$5,'Select Year'!Z$10:AE$10,0))</f>
        <v>0</v>
      </c>
      <c r="AR17" s="229"/>
      <c r="AS17" s="231" t="e">
        <f t="shared" si="26"/>
        <v>#DIV/0!</v>
      </c>
      <c r="AT17" s="55"/>
      <c r="AU17" s="272">
        <f>AT17*INDEX('Select Year'!Z$19:AE$19,,MATCH($BN$5,'Select Year'!Z$10:AE$10,0))</f>
        <v>0</v>
      </c>
      <c r="AV17" s="229"/>
      <c r="AW17" s="278" t="e">
        <f t="shared" si="27"/>
        <v>#DIV/0!</v>
      </c>
      <c r="AX17" s="25"/>
      <c r="AY17" s="25"/>
      <c r="AZ17" s="12"/>
      <c r="BF17" s="12"/>
      <c r="BG17" s="12"/>
      <c r="BH17" s="12"/>
      <c r="BI17" s="12"/>
      <c r="BJ17" s="13"/>
      <c r="BK17" s="12"/>
      <c r="CM17" s="124">
        <f t="shared" si="1"/>
        <v>0</v>
      </c>
      <c r="CN17" s="124" t="str">
        <f t="shared" si="28"/>
        <v>Aug-0</v>
      </c>
      <c r="CO17" s="124" t="str">
        <f t="shared" si="2"/>
        <v>Aug-0</v>
      </c>
      <c r="CP17" s="124">
        <f t="shared" si="3"/>
        <v>0</v>
      </c>
      <c r="CQ17" s="124">
        <f t="shared" si="4"/>
        <v>0</v>
      </c>
      <c r="CR17" s="124">
        <f t="shared" si="5"/>
        <v>0</v>
      </c>
      <c r="CS17" s="124">
        <f t="shared" si="6"/>
        <v>0</v>
      </c>
      <c r="CT17" s="124">
        <f t="shared" si="7"/>
        <v>0</v>
      </c>
      <c r="CU17" s="124">
        <f t="shared" si="8"/>
        <v>0</v>
      </c>
      <c r="CV17" s="124">
        <f t="shared" si="9"/>
        <v>0</v>
      </c>
      <c r="CW17" s="124">
        <f t="shared" si="10"/>
        <v>0</v>
      </c>
      <c r="CX17" s="124">
        <f t="shared" si="11"/>
        <v>0</v>
      </c>
      <c r="CY17" s="124">
        <f t="shared" si="12"/>
        <v>0</v>
      </c>
      <c r="CZ17" s="126">
        <f t="shared" si="13"/>
        <v>0</v>
      </c>
    </row>
    <row r="18" spans="1:104" s="11" customFormat="1" ht="14.25" customHeight="1" x14ac:dyDescent="0.2">
      <c r="A18" s="276" t="str">
        <f>B18&amp;A4</f>
        <v>Sep</v>
      </c>
      <c r="B18" s="85" t="s">
        <v>8</v>
      </c>
      <c r="C18" s="49">
        <f t="shared" si="0"/>
        <v>0</v>
      </c>
      <c r="D18" s="293">
        <f t="shared" si="14"/>
        <v>0</v>
      </c>
      <c r="E18" s="272">
        <f>D18*INDEX('Select Year'!Z$19:AE$19,,MATCH($BN$5,'Select Year'!Z$10:AE$10,0))</f>
        <v>0</v>
      </c>
      <c r="F18" s="282">
        <f t="shared" si="15"/>
        <v>0</v>
      </c>
      <c r="G18" s="280" t="e">
        <f t="shared" si="16"/>
        <v>#DIV/0!</v>
      </c>
      <c r="H18" s="280" t="e">
        <f t="shared" si="17"/>
        <v>#DIV/0!</v>
      </c>
      <c r="I18" s="36" t="e">
        <f>E18*INDEX('Select Year'!AA$11:AE$15,MATCH(Petrol!C18,'Select Year'!W$11:W$15,0),MATCH($BN$5,'Select Year'!AA$10:AE$10,0))</f>
        <v>#N/A</v>
      </c>
      <c r="J18" s="55"/>
      <c r="K18" s="272">
        <f>J18*INDEX('Select Year'!Z$19:AE$19,,MATCH($BN$5,'Select Year'!Z$10:AE$10,0))</f>
        <v>0</v>
      </c>
      <c r="L18" s="229"/>
      <c r="M18" s="231" t="e">
        <f t="shared" si="18"/>
        <v>#DIV/0!</v>
      </c>
      <c r="N18" s="55"/>
      <c r="O18" s="272">
        <f>N18*INDEX('Select Year'!Z$19:AE$19,,MATCH($BN$5,'Select Year'!Z$10:AE$10,0))</f>
        <v>0</v>
      </c>
      <c r="P18" s="229"/>
      <c r="Q18" s="231" t="e">
        <f t="shared" si="19"/>
        <v>#DIV/0!</v>
      </c>
      <c r="R18" s="55"/>
      <c r="S18" s="272">
        <f>R18*INDEX('Select Year'!Z$19:AE$19,,MATCH($BN$5,'Select Year'!Z$10:AE$10,0))</f>
        <v>0</v>
      </c>
      <c r="T18" s="229"/>
      <c r="U18" s="231" t="e">
        <f t="shared" si="20"/>
        <v>#DIV/0!</v>
      </c>
      <c r="V18" s="55"/>
      <c r="W18" s="272">
        <f>V18*INDEX('Select Year'!Z$19:AE$19,,MATCH($BN$5,'Select Year'!Z$10:AE$10,0))</f>
        <v>0</v>
      </c>
      <c r="X18" s="229"/>
      <c r="Y18" s="231" t="e">
        <f t="shared" si="21"/>
        <v>#DIV/0!</v>
      </c>
      <c r="Z18" s="55"/>
      <c r="AA18" s="272">
        <f>Z18*INDEX('Select Year'!Z$19:AE$19,,MATCH($BN$5,'Select Year'!Z$10:AE$10,0))</f>
        <v>0</v>
      </c>
      <c r="AB18" s="229"/>
      <c r="AC18" s="231" t="e">
        <f t="shared" si="22"/>
        <v>#DIV/0!</v>
      </c>
      <c r="AD18" s="55"/>
      <c r="AE18" s="272">
        <f>AD18*INDEX('Select Year'!Z$19:AE$19,,MATCH($BN$5,'Select Year'!Z$10:AE$10,0))</f>
        <v>0</v>
      </c>
      <c r="AF18" s="229"/>
      <c r="AG18" s="231" t="e">
        <f t="shared" si="23"/>
        <v>#DIV/0!</v>
      </c>
      <c r="AH18" s="55"/>
      <c r="AI18" s="272">
        <f>AH18*INDEX('Select Year'!Z$19:AE$19,,MATCH($BN$5,'Select Year'!Z$10:AE$10,0))</f>
        <v>0</v>
      </c>
      <c r="AJ18" s="229"/>
      <c r="AK18" s="231" t="e">
        <f t="shared" si="24"/>
        <v>#DIV/0!</v>
      </c>
      <c r="AL18" s="55"/>
      <c r="AM18" s="272">
        <f>AL18*INDEX('Select Year'!Z$19:AE$19,,MATCH($BN$5,'Select Year'!Z$10:AE$10,0))</f>
        <v>0</v>
      </c>
      <c r="AN18" s="229"/>
      <c r="AO18" s="231" t="e">
        <f t="shared" si="25"/>
        <v>#DIV/0!</v>
      </c>
      <c r="AP18" s="55"/>
      <c r="AQ18" s="272">
        <f>AP18*INDEX('Select Year'!Z$19:AE$19,,MATCH($BN$5,'Select Year'!Z$10:AE$10,0))</f>
        <v>0</v>
      </c>
      <c r="AR18" s="229"/>
      <c r="AS18" s="231" t="e">
        <f t="shared" si="26"/>
        <v>#DIV/0!</v>
      </c>
      <c r="AT18" s="55"/>
      <c r="AU18" s="272">
        <f>AT18*INDEX('Select Year'!Z$19:AE$19,,MATCH($BN$5,'Select Year'!Z$10:AE$10,0))</f>
        <v>0</v>
      </c>
      <c r="AV18" s="229"/>
      <c r="AW18" s="278" t="e">
        <f t="shared" si="27"/>
        <v>#DIV/0!</v>
      </c>
      <c r="AX18" s="25"/>
      <c r="AY18" s="25"/>
      <c r="AZ18" s="12"/>
      <c r="BF18" s="12"/>
      <c r="BG18" s="12"/>
      <c r="BH18" s="12"/>
      <c r="BI18" s="12"/>
      <c r="BJ18" s="13"/>
      <c r="BK18" s="12"/>
      <c r="CM18" s="124">
        <f t="shared" si="1"/>
        <v>0</v>
      </c>
      <c r="CN18" s="124" t="str">
        <f t="shared" si="28"/>
        <v>Sep-0</v>
      </c>
      <c r="CO18" s="124" t="str">
        <f t="shared" si="2"/>
        <v>Sep-0</v>
      </c>
      <c r="CP18" s="124">
        <f t="shared" si="3"/>
        <v>0</v>
      </c>
      <c r="CQ18" s="124">
        <f t="shared" si="4"/>
        <v>0</v>
      </c>
      <c r="CR18" s="124">
        <f t="shared" si="5"/>
        <v>0</v>
      </c>
      <c r="CS18" s="124">
        <f t="shared" si="6"/>
        <v>0</v>
      </c>
      <c r="CT18" s="124">
        <f t="shared" si="7"/>
        <v>0</v>
      </c>
      <c r="CU18" s="124">
        <f t="shared" si="8"/>
        <v>0</v>
      </c>
      <c r="CV18" s="124">
        <f t="shared" si="9"/>
        <v>0</v>
      </c>
      <c r="CW18" s="124">
        <f t="shared" si="10"/>
        <v>0</v>
      </c>
      <c r="CX18" s="124">
        <f t="shared" si="11"/>
        <v>0</v>
      </c>
      <c r="CY18" s="124">
        <f t="shared" si="12"/>
        <v>0</v>
      </c>
      <c r="CZ18" s="126">
        <f t="shared" si="13"/>
        <v>0</v>
      </c>
    </row>
    <row r="19" spans="1:104" s="11" customFormat="1" ht="14.25" customHeight="1" x14ac:dyDescent="0.2">
      <c r="A19" s="276" t="str">
        <f>B19&amp;A4</f>
        <v>Oct</v>
      </c>
      <c r="B19" s="85" t="s">
        <v>9</v>
      </c>
      <c r="C19" s="49">
        <f t="shared" si="0"/>
        <v>0</v>
      </c>
      <c r="D19" s="293">
        <f t="shared" si="14"/>
        <v>0</v>
      </c>
      <c r="E19" s="272">
        <f>D19*INDEX('Select Year'!Z$19:AE$19,,MATCH($BN$5,'Select Year'!Z$10:AE$10,0))</f>
        <v>0</v>
      </c>
      <c r="F19" s="282">
        <f t="shared" si="15"/>
        <v>0</v>
      </c>
      <c r="G19" s="280" t="e">
        <f t="shared" si="16"/>
        <v>#DIV/0!</v>
      </c>
      <c r="H19" s="280" t="e">
        <f t="shared" si="17"/>
        <v>#DIV/0!</v>
      </c>
      <c r="I19" s="36" t="e">
        <f>E19*INDEX('Select Year'!AA$11:AE$15,MATCH(Petrol!C19,'Select Year'!W$11:W$15,0),MATCH($BN$5,'Select Year'!AA$10:AE$10,0))</f>
        <v>#N/A</v>
      </c>
      <c r="J19" s="55"/>
      <c r="K19" s="272">
        <f>J19*INDEX('Select Year'!Z$19:AE$19,,MATCH($BN$5,'Select Year'!Z$10:AE$10,0))</f>
        <v>0</v>
      </c>
      <c r="L19" s="229"/>
      <c r="M19" s="231" t="e">
        <f t="shared" si="18"/>
        <v>#DIV/0!</v>
      </c>
      <c r="N19" s="55"/>
      <c r="O19" s="272">
        <f>N19*INDEX('Select Year'!Z$19:AE$19,,MATCH($BN$5,'Select Year'!Z$10:AE$10,0))</f>
        <v>0</v>
      </c>
      <c r="P19" s="229"/>
      <c r="Q19" s="231" t="e">
        <f t="shared" si="19"/>
        <v>#DIV/0!</v>
      </c>
      <c r="R19" s="55"/>
      <c r="S19" s="272">
        <f>R19*INDEX('Select Year'!Z$19:AE$19,,MATCH($BN$5,'Select Year'!Z$10:AE$10,0))</f>
        <v>0</v>
      </c>
      <c r="T19" s="229"/>
      <c r="U19" s="231" t="e">
        <f t="shared" si="20"/>
        <v>#DIV/0!</v>
      </c>
      <c r="V19" s="55"/>
      <c r="W19" s="272">
        <f>V19*INDEX('Select Year'!Z$19:AE$19,,MATCH($BN$5,'Select Year'!Z$10:AE$10,0))</f>
        <v>0</v>
      </c>
      <c r="X19" s="229"/>
      <c r="Y19" s="231" t="e">
        <f t="shared" si="21"/>
        <v>#DIV/0!</v>
      </c>
      <c r="Z19" s="55"/>
      <c r="AA19" s="272">
        <f>Z19*INDEX('Select Year'!Z$19:AE$19,,MATCH($BN$5,'Select Year'!Z$10:AE$10,0))</f>
        <v>0</v>
      </c>
      <c r="AB19" s="229"/>
      <c r="AC19" s="231" t="e">
        <f t="shared" si="22"/>
        <v>#DIV/0!</v>
      </c>
      <c r="AD19" s="55"/>
      <c r="AE19" s="272">
        <f>AD19*INDEX('Select Year'!Z$19:AE$19,,MATCH($BN$5,'Select Year'!Z$10:AE$10,0))</f>
        <v>0</v>
      </c>
      <c r="AF19" s="229"/>
      <c r="AG19" s="231" t="e">
        <f t="shared" si="23"/>
        <v>#DIV/0!</v>
      </c>
      <c r="AH19" s="55"/>
      <c r="AI19" s="272">
        <f>AH19*INDEX('Select Year'!Z$19:AE$19,,MATCH($BN$5,'Select Year'!Z$10:AE$10,0))</f>
        <v>0</v>
      </c>
      <c r="AJ19" s="229"/>
      <c r="AK19" s="231" t="e">
        <f t="shared" si="24"/>
        <v>#DIV/0!</v>
      </c>
      <c r="AL19" s="55"/>
      <c r="AM19" s="272">
        <f>AL19*INDEX('Select Year'!Z$19:AE$19,,MATCH($BN$5,'Select Year'!Z$10:AE$10,0))</f>
        <v>0</v>
      </c>
      <c r="AN19" s="229"/>
      <c r="AO19" s="231" t="e">
        <f t="shared" si="25"/>
        <v>#DIV/0!</v>
      </c>
      <c r="AP19" s="55"/>
      <c r="AQ19" s="272">
        <f>AP19*INDEX('Select Year'!Z$19:AE$19,,MATCH($BN$5,'Select Year'!Z$10:AE$10,0))</f>
        <v>0</v>
      </c>
      <c r="AR19" s="229"/>
      <c r="AS19" s="231" t="e">
        <f t="shared" si="26"/>
        <v>#DIV/0!</v>
      </c>
      <c r="AT19" s="55"/>
      <c r="AU19" s="272">
        <f>AT19*INDEX('Select Year'!Z$19:AE$19,,MATCH($BN$5,'Select Year'!Z$10:AE$10,0))</f>
        <v>0</v>
      </c>
      <c r="AV19" s="229"/>
      <c r="AW19" s="278" t="e">
        <f t="shared" si="27"/>
        <v>#DIV/0!</v>
      </c>
      <c r="AX19" s="25"/>
      <c r="AY19" s="25"/>
      <c r="AZ19" s="12"/>
      <c r="BF19" s="12"/>
      <c r="BG19" s="12"/>
      <c r="BH19" s="12"/>
      <c r="BI19" s="12"/>
      <c r="BJ19" s="13"/>
      <c r="BK19" s="12"/>
      <c r="CM19" s="124">
        <f t="shared" si="1"/>
        <v>0</v>
      </c>
      <c r="CN19" s="124" t="str">
        <f t="shared" si="28"/>
        <v>Oct-0</v>
      </c>
      <c r="CO19" s="124" t="str">
        <f t="shared" si="2"/>
        <v>Oct-0</v>
      </c>
      <c r="CP19" s="124">
        <f t="shared" si="3"/>
        <v>0</v>
      </c>
      <c r="CQ19" s="124">
        <f t="shared" si="4"/>
        <v>0</v>
      </c>
      <c r="CR19" s="124">
        <f t="shared" si="5"/>
        <v>0</v>
      </c>
      <c r="CS19" s="124">
        <f t="shared" si="6"/>
        <v>0</v>
      </c>
      <c r="CT19" s="124">
        <f t="shared" si="7"/>
        <v>0</v>
      </c>
      <c r="CU19" s="124">
        <f t="shared" si="8"/>
        <v>0</v>
      </c>
      <c r="CV19" s="124">
        <f t="shared" si="9"/>
        <v>0</v>
      </c>
      <c r="CW19" s="124">
        <f t="shared" si="10"/>
        <v>0</v>
      </c>
      <c r="CX19" s="124">
        <f t="shared" si="11"/>
        <v>0</v>
      </c>
      <c r="CY19" s="124">
        <f t="shared" si="12"/>
        <v>0</v>
      </c>
      <c r="CZ19" s="126">
        <f t="shared" si="13"/>
        <v>0</v>
      </c>
    </row>
    <row r="20" spans="1:104" s="11" customFormat="1" ht="14.25" customHeight="1" x14ac:dyDescent="0.2">
      <c r="A20" s="276" t="str">
        <f>B20&amp;A4</f>
        <v>Nov</v>
      </c>
      <c r="B20" s="85" t="s">
        <v>10</v>
      </c>
      <c r="C20" s="49">
        <f t="shared" si="0"/>
        <v>0</v>
      </c>
      <c r="D20" s="293">
        <f t="shared" si="14"/>
        <v>0</v>
      </c>
      <c r="E20" s="272">
        <f>D20*INDEX('Select Year'!Z$19:AE$19,,MATCH($BN$5,'Select Year'!Z$10:AE$10,0))</f>
        <v>0</v>
      </c>
      <c r="F20" s="282">
        <f t="shared" si="15"/>
        <v>0</v>
      </c>
      <c r="G20" s="280" t="e">
        <f t="shared" si="16"/>
        <v>#DIV/0!</v>
      </c>
      <c r="H20" s="280" t="e">
        <f t="shared" si="17"/>
        <v>#DIV/0!</v>
      </c>
      <c r="I20" s="36" t="e">
        <f>E20*INDEX('Select Year'!AA$11:AE$15,MATCH(Petrol!C20,'Select Year'!W$11:W$15,0),MATCH($BN$5,'Select Year'!AA$10:AE$10,0))</f>
        <v>#N/A</v>
      </c>
      <c r="J20" s="55"/>
      <c r="K20" s="272">
        <f>J20*INDEX('Select Year'!Z$19:AE$19,,MATCH($BN$5,'Select Year'!Z$10:AE$10,0))</f>
        <v>0</v>
      </c>
      <c r="L20" s="229"/>
      <c r="M20" s="231" t="e">
        <f t="shared" si="18"/>
        <v>#DIV/0!</v>
      </c>
      <c r="N20" s="55"/>
      <c r="O20" s="272">
        <f>N20*INDEX('Select Year'!Z$19:AE$19,,MATCH($BN$5,'Select Year'!Z$10:AE$10,0))</f>
        <v>0</v>
      </c>
      <c r="P20" s="229"/>
      <c r="Q20" s="231" t="e">
        <f t="shared" si="19"/>
        <v>#DIV/0!</v>
      </c>
      <c r="R20" s="55"/>
      <c r="S20" s="272">
        <f>R20*INDEX('Select Year'!Z$19:AE$19,,MATCH($BN$5,'Select Year'!Z$10:AE$10,0))</f>
        <v>0</v>
      </c>
      <c r="T20" s="229"/>
      <c r="U20" s="231" t="e">
        <f t="shared" si="20"/>
        <v>#DIV/0!</v>
      </c>
      <c r="V20" s="55"/>
      <c r="W20" s="272">
        <f>V20*INDEX('Select Year'!Z$19:AE$19,,MATCH($BN$5,'Select Year'!Z$10:AE$10,0))</f>
        <v>0</v>
      </c>
      <c r="X20" s="229"/>
      <c r="Y20" s="231" t="e">
        <f t="shared" si="21"/>
        <v>#DIV/0!</v>
      </c>
      <c r="Z20" s="55"/>
      <c r="AA20" s="272">
        <f>Z20*INDEX('Select Year'!Z$19:AE$19,,MATCH($BN$5,'Select Year'!Z$10:AE$10,0))</f>
        <v>0</v>
      </c>
      <c r="AB20" s="229"/>
      <c r="AC20" s="231" t="e">
        <f t="shared" si="22"/>
        <v>#DIV/0!</v>
      </c>
      <c r="AD20" s="55"/>
      <c r="AE20" s="272">
        <f>AD20*INDEX('Select Year'!Z$19:AE$19,,MATCH($BN$5,'Select Year'!Z$10:AE$10,0))</f>
        <v>0</v>
      </c>
      <c r="AF20" s="229"/>
      <c r="AG20" s="231" t="e">
        <f t="shared" si="23"/>
        <v>#DIV/0!</v>
      </c>
      <c r="AH20" s="55"/>
      <c r="AI20" s="272">
        <f>AH20*INDEX('Select Year'!Z$19:AE$19,,MATCH($BN$5,'Select Year'!Z$10:AE$10,0))</f>
        <v>0</v>
      </c>
      <c r="AJ20" s="229"/>
      <c r="AK20" s="231" t="e">
        <f t="shared" si="24"/>
        <v>#DIV/0!</v>
      </c>
      <c r="AL20" s="55"/>
      <c r="AM20" s="272">
        <f>AL20*INDEX('Select Year'!Z$19:AE$19,,MATCH($BN$5,'Select Year'!Z$10:AE$10,0))</f>
        <v>0</v>
      </c>
      <c r="AN20" s="229"/>
      <c r="AO20" s="231" t="e">
        <f t="shared" si="25"/>
        <v>#DIV/0!</v>
      </c>
      <c r="AP20" s="55"/>
      <c r="AQ20" s="272">
        <f>AP20*INDEX('Select Year'!Z$19:AE$19,,MATCH($BN$5,'Select Year'!Z$10:AE$10,0))</f>
        <v>0</v>
      </c>
      <c r="AR20" s="229"/>
      <c r="AS20" s="231" t="e">
        <f t="shared" si="26"/>
        <v>#DIV/0!</v>
      </c>
      <c r="AT20" s="55"/>
      <c r="AU20" s="272">
        <f>AT20*INDEX('Select Year'!Z$19:AE$19,,MATCH($BN$5,'Select Year'!Z$10:AE$10,0))</f>
        <v>0</v>
      </c>
      <c r="AV20" s="229"/>
      <c r="AW20" s="278" t="e">
        <f t="shared" si="27"/>
        <v>#DIV/0!</v>
      </c>
      <c r="AX20" s="25"/>
      <c r="AY20" s="25"/>
      <c r="AZ20" s="12"/>
      <c r="BF20" s="12"/>
      <c r="BG20" s="12"/>
      <c r="BH20" s="12"/>
      <c r="BI20" s="12"/>
      <c r="BJ20" s="13"/>
      <c r="BK20" s="12"/>
      <c r="CM20" s="124">
        <f t="shared" si="1"/>
        <v>0</v>
      </c>
      <c r="CN20" s="124" t="str">
        <f t="shared" si="28"/>
        <v>Nov-0</v>
      </c>
      <c r="CO20" s="124" t="str">
        <f t="shared" si="2"/>
        <v>Nov-0</v>
      </c>
      <c r="CP20" s="124">
        <f t="shared" si="3"/>
        <v>0</v>
      </c>
      <c r="CQ20" s="124">
        <f t="shared" si="4"/>
        <v>0</v>
      </c>
      <c r="CR20" s="124">
        <f t="shared" si="5"/>
        <v>0</v>
      </c>
      <c r="CS20" s="124">
        <f t="shared" si="6"/>
        <v>0</v>
      </c>
      <c r="CT20" s="124">
        <f t="shared" si="7"/>
        <v>0</v>
      </c>
      <c r="CU20" s="124">
        <f t="shared" si="8"/>
        <v>0</v>
      </c>
      <c r="CV20" s="124">
        <f t="shared" si="9"/>
        <v>0</v>
      </c>
      <c r="CW20" s="124">
        <f t="shared" si="10"/>
        <v>0</v>
      </c>
      <c r="CX20" s="124">
        <f t="shared" si="11"/>
        <v>0</v>
      </c>
      <c r="CY20" s="124">
        <f t="shared" si="12"/>
        <v>0</v>
      </c>
      <c r="CZ20" s="126">
        <f t="shared" si="13"/>
        <v>0</v>
      </c>
    </row>
    <row r="21" spans="1:104" s="11" customFormat="1" ht="14.25" customHeight="1" thickBot="1" x14ac:dyDescent="0.25">
      <c r="A21" s="276" t="str">
        <f>B21&amp;A4</f>
        <v>Dec</v>
      </c>
      <c r="B21" s="550" t="s">
        <v>11</v>
      </c>
      <c r="C21" s="551">
        <f t="shared" si="0"/>
        <v>0</v>
      </c>
      <c r="D21" s="294">
        <f t="shared" si="14"/>
        <v>0</v>
      </c>
      <c r="E21" s="274">
        <f>D21*INDEX('Select Year'!Z$19:AE$19,,MATCH($BN$5,'Select Year'!Z$10:AE$10,0))</f>
        <v>0</v>
      </c>
      <c r="F21" s="283">
        <f t="shared" si="15"/>
        <v>0</v>
      </c>
      <c r="G21" s="281" t="e">
        <f t="shared" si="16"/>
        <v>#DIV/0!</v>
      </c>
      <c r="H21" s="281" t="e">
        <f t="shared" si="17"/>
        <v>#DIV/0!</v>
      </c>
      <c r="I21" s="235" t="e">
        <f>E21*INDEX('Select Year'!AA$11:AE$15,MATCH(Petrol!C21,'Select Year'!W$11:W$15,0),MATCH($BN$5,'Select Year'!AA$10:AE$10,0))</f>
        <v>#N/A</v>
      </c>
      <c r="J21" s="87"/>
      <c r="K21" s="274">
        <f>J21*INDEX('Select Year'!Z$19:AE$19,,MATCH($BN$5,'Select Year'!Z$10:AE$10,0))</f>
        <v>0</v>
      </c>
      <c r="L21" s="95"/>
      <c r="M21" s="232" t="e">
        <f t="shared" si="18"/>
        <v>#DIV/0!</v>
      </c>
      <c r="N21" s="87"/>
      <c r="O21" s="274">
        <f>N21*INDEX('Select Year'!Z$19:AE$19,,MATCH($BN$5,'Select Year'!Z$10:AE$10,0))</f>
        <v>0</v>
      </c>
      <c r="P21" s="95"/>
      <c r="Q21" s="232" t="e">
        <f t="shared" si="19"/>
        <v>#DIV/0!</v>
      </c>
      <c r="R21" s="87"/>
      <c r="S21" s="274">
        <f>R21*INDEX('Select Year'!Z$19:AE$19,,MATCH($BN$5,'Select Year'!Z$10:AE$10,0))</f>
        <v>0</v>
      </c>
      <c r="T21" s="95"/>
      <c r="U21" s="232" t="e">
        <f t="shared" si="20"/>
        <v>#DIV/0!</v>
      </c>
      <c r="V21" s="87"/>
      <c r="W21" s="274">
        <f>V21*INDEX('Select Year'!Z$19:AE$19,,MATCH($BN$5,'Select Year'!Z$10:AE$10,0))</f>
        <v>0</v>
      </c>
      <c r="X21" s="95"/>
      <c r="Y21" s="232" t="e">
        <f t="shared" si="21"/>
        <v>#DIV/0!</v>
      </c>
      <c r="Z21" s="87"/>
      <c r="AA21" s="274">
        <f>Z21*INDEX('Select Year'!Z$19:AE$19,,MATCH($BN$5,'Select Year'!Z$10:AE$10,0))</f>
        <v>0</v>
      </c>
      <c r="AB21" s="95"/>
      <c r="AC21" s="232" t="e">
        <f t="shared" si="22"/>
        <v>#DIV/0!</v>
      </c>
      <c r="AD21" s="87"/>
      <c r="AE21" s="274">
        <f>AD21*INDEX('Select Year'!Z$19:AE$19,,MATCH($BN$5,'Select Year'!Z$10:AE$10,0))</f>
        <v>0</v>
      </c>
      <c r="AF21" s="95"/>
      <c r="AG21" s="232" t="e">
        <f t="shared" si="23"/>
        <v>#DIV/0!</v>
      </c>
      <c r="AH21" s="87"/>
      <c r="AI21" s="274">
        <f>AH21*INDEX('Select Year'!Z$19:AE$19,,MATCH($BN$5,'Select Year'!Z$10:AE$10,0))</f>
        <v>0</v>
      </c>
      <c r="AJ21" s="95"/>
      <c r="AK21" s="232" t="e">
        <f t="shared" si="24"/>
        <v>#DIV/0!</v>
      </c>
      <c r="AL21" s="87"/>
      <c r="AM21" s="274">
        <f>AL21*INDEX('Select Year'!Z$19:AE$19,,MATCH($BN$5,'Select Year'!Z$10:AE$10,0))</f>
        <v>0</v>
      </c>
      <c r="AN21" s="95"/>
      <c r="AO21" s="232" t="e">
        <f t="shared" si="25"/>
        <v>#DIV/0!</v>
      </c>
      <c r="AP21" s="87"/>
      <c r="AQ21" s="274">
        <f>AP21*INDEX('Select Year'!Z$19:AE$19,,MATCH($BN$5,'Select Year'!Z$10:AE$10,0))</f>
        <v>0</v>
      </c>
      <c r="AR21" s="95"/>
      <c r="AS21" s="232" t="e">
        <f t="shared" si="26"/>
        <v>#DIV/0!</v>
      </c>
      <c r="AT21" s="87"/>
      <c r="AU21" s="274">
        <f>AT21*INDEX('Select Year'!Z$19:AE$19,,MATCH($BN$5,'Select Year'!Z$10:AE$10,0))</f>
        <v>0</v>
      </c>
      <c r="AV21" s="95"/>
      <c r="AW21" s="279" t="e">
        <f t="shared" si="27"/>
        <v>#DIV/0!</v>
      </c>
      <c r="AY21" s="12"/>
      <c r="AZ21" s="12"/>
      <c r="BF21" s="12"/>
      <c r="BG21" s="12"/>
      <c r="BH21" s="12"/>
      <c r="BI21" s="12"/>
      <c r="BJ21" s="13"/>
      <c r="BK21" s="12"/>
      <c r="CM21" s="124">
        <f t="shared" si="1"/>
        <v>0</v>
      </c>
      <c r="CN21" s="124" t="str">
        <f t="shared" si="28"/>
        <v>Dec-0</v>
      </c>
      <c r="CO21" s="124" t="str">
        <f t="shared" si="2"/>
        <v>Dec-0</v>
      </c>
      <c r="CP21" s="124">
        <f t="shared" si="3"/>
        <v>0</v>
      </c>
      <c r="CQ21" s="124">
        <f t="shared" si="4"/>
        <v>0</v>
      </c>
      <c r="CR21" s="124">
        <f t="shared" si="5"/>
        <v>0</v>
      </c>
      <c r="CS21" s="124">
        <f t="shared" si="6"/>
        <v>0</v>
      </c>
      <c r="CT21" s="124">
        <f t="shared" si="7"/>
        <v>0</v>
      </c>
      <c r="CU21" s="124">
        <f t="shared" si="8"/>
        <v>0</v>
      </c>
      <c r="CV21" s="124">
        <f t="shared" si="9"/>
        <v>0</v>
      </c>
      <c r="CW21" s="124">
        <f t="shared" si="10"/>
        <v>0</v>
      </c>
      <c r="CX21" s="124">
        <f t="shared" si="11"/>
        <v>0</v>
      </c>
      <c r="CY21" s="124">
        <f t="shared" si="12"/>
        <v>0</v>
      </c>
      <c r="CZ21" s="126">
        <f t="shared" si="13"/>
        <v>0</v>
      </c>
    </row>
    <row r="22" spans="1:104" s="40" customFormat="1" ht="19.5" customHeight="1" thickBot="1" x14ac:dyDescent="0.25">
      <c r="A22" s="9" t="str">
        <f>B22&amp;A4</f>
        <v>Total</v>
      </c>
      <c r="B22" s="114" t="s">
        <v>24</v>
      </c>
      <c r="C22" s="552">
        <f>Year1</f>
        <v>0</v>
      </c>
      <c r="D22" s="69">
        <f>SUM(D10:D21)</f>
        <v>0</v>
      </c>
      <c r="E22" s="70">
        <f>SUM(E10:E21)</f>
        <v>0</v>
      </c>
      <c r="F22" s="71">
        <f>SUM(F10:F21)</f>
        <v>0</v>
      </c>
      <c r="G22" s="72" t="str">
        <f>IF((J22)=0,"",F22/(D22))</f>
        <v/>
      </c>
      <c r="H22" s="72" t="str">
        <f>IF((J22)=0,"",F22/(E22))</f>
        <v/>
      </c>
      <c r="I22" s="73" t="e">
        <f>SUM(I10:I21)</f>
        <v>#N/A</v>
      </c>
      <c r="J22" s="70">
        <f>SUM(J10:J21)</f>
        <v>0</v>
      </c>
      <c r="K22" s="70">
        <f>SUM(K10:K21)</f>
        <v>0</v>
      </c>
      <c r="L22" s="71">
        <f>SUM(L10:L21)</f>
        <v>0</v>
      </c>
      <c r="M22" s="269" t="e">
        <f>L22/J22</f>
        <v>#DIV/0!</v>
      </c>
      <c r="N22" s="70">
        <f>SUM(N10:N21)</f>
        <v>0</v>
      </c>
      <c r="O22" s="70">
        <f>SUM(O10:O21)</f>
        <v>0</v>
      </c>
      <c r="P22" s="71">
        <f>SUM(P10:P21)</f>
        <v>0</v>
      </c>
      <c r="Q22" s="269" t="e">
        <f>P22/N22</f>
        <v>#DIV/0!</v>
      </c>
      <c r="R22" s="70">
        <f>SUM(R10:R21)</f>
        <v>0</v>
      </c>
      <c r="S22" s="70">
        <f>SUM(S10:S21)</f>
        <v>0</v>
      </c>
      <c r="T22" s="71">
        <f>SUM(T10:T21)</f>
        <v>0</v>
      </c>
      <c r="U22" s="269" t="e">
        <f>T22/R22</f>
        <v>#DIV/0!</v>
      </c>
      <c r="V22" s="70">
        <f>SUM(V10:V21)</f>
        <v>0</v>
      </c>
      <c r="W22" s="70">
        <f>SUM(W10:W21)</f>
        <v>0</v>
      </c>
      <c r="X22" s="71">
        <f>SUM(X10:X21)</f>
        <v>0</v>
      </c>
      <c r="Y22" s="269" t="e">
        <f>X22/V22</f>
        <v>#DIV/0!</v>
      </c>
      <c r="Z22" s="70">
        <f>SUM(Z10:Z21)</f>
        <v>0</v>
      </c>
      <c r="AA22" s="70">
        <f>SUM(AA10:AA21)</f>
        <v>0</v>
      </c>
      <c r="AB22" s="71">
        <f>SUM(AB10:AB21)</f>
        <v>0</v>
      </c>
      <c r="AC22" s="269" t="e">
        <f>AB22/Z22</f>
        <v>#DIV/0!</v>
      </c>
      <c r="AD22" s="70">
        <f>SUM(AD10:AD21)</f>
        <v>0</v>
      </c>
      <c r="AE22" s="70">
        <f>SUM(AE10:AE21)</f>
        <v>0</v>
      </c>
      <c r="AF22" s="71">
        <f>SUM(AF10:AF21)</f>
        <v>0</v>
      </c>
      <c r="AG22" s="269" t="e">
        <f>AF22/AD22</f>
        <v>#DIV/0!</v>
      </c>
      <c r="AH22" s="70">
        <f>SUM(AH10:AH21)</f>
        <v>0</v>
      </c>
      <c r="AI22" s="70">
        <f>SUM(AI10:AI21)</f>
        <v>0</v>
      </c>
      <c r="AJ22" s="71">
        <f>SUM(AJ10:AJ21)</f>
        <v>0</v>
      </c>
      <c r="AK22" s="269" t="e">
        <f>AJ22/AH22</f>
        <v>#DIV/0!</v>
      </c>
      <c r="AL22" s="70">
        <f>SUM(AL10:AL21)</f>
        <v>0</v>
      </c>
      <c r="AM22" s="70">
        <f>SUM(AM10:AM21)</f>
        <v>0</v>
      </c>
      <c r="AN22" s="71">
        <f>SUM(AN10:AN21)</f>
        <v>0</v>
      </c>
      <c r="AO22" s="269" t="e">
        <f>AN22/AL22</f>
        <v>#DIV/0!</v>
      </c>
      <c r="AP22" s="70">
        <f>SUM(AP10:AP21)</f>
        <v>0</v>
      </c>
      <c r="AQ22" s="70">
        <f>SUM(AQ10:AQ21)</f>
        <v>0</v>
      </c>
      <c r="AR22" s="71">
        <f>SUM(AR10:AR21)</f>
        <v>0</v>
      </c>
      <c r="AS22" s="269" t="e">
        <f>AR22/AP22</f>
        <v>#DIV/0!</v>
      </c>
      <c r="AT22" s="70">
        <f>SUM(AT10:AT21)</f>
        <v>0</v>
      </c>
      <c r="AU22" s="70">
        <f>SUM(AU10:AU21)</f>
        <v>0</v>
      </c>
      <c r="AV22" s="71">
        <f>SUM(AV10:AV21)</f>
        <v>0</v>
      </c>
      <c r="AW22" s="269" t="e">
        <f>AV22/AT22</f>
        <v>#DIV/0!</v>
      </c>
      <c r="AY22" s="41"/>
      <c r="AZ22" s="41"/>
      <c r="BF22" s="41"/>
      <c r="BG22" s="41"/>
      <c r="BH22" s="41"/>
      <c r="BI22" s="42"/>
      <c r="BJ22" s="41"/>
      <c r="BK22" s="41"/>
      <c r="CM22" s="128"/>
      <c r="CN22" s="128"/>
      <c r="CO22" s="128"/>
      <c r="CP22" s="128"/>
      <c r="CQ22" s="128"/>
      <c r="CR22" s="128"/>
      <c r="CS22" s="128"/>
      <c r="CT22" s="128"/>
      <c r="CU22" s="128"/>
      <c r="CV22" s="128"/>
      <c r="CW22" s="128"/>
      <c r="CX22" s="128"/>
      <c r="CY22" s="128"/>
      <c r="CZ22" s="129"/>
    </row>
    <row r="23" spans="1:104" s="27" customFormat="1" ht="15" customHeight="1" thickBot="1" x14ac:dyDescent="0.25">
      <c r="A23" s="31"/>
      <c r="B23" s="43"/>
      <c r="C23" s="43"/>
      <c r="D23" s="44"/>
      <c r="F23" s="45"/>
      <c r="G23" s="45"/>
      <c r="H23" s="46"/>
      <c r="I23" s="47"/>
      <c r="J23" s="44"/>
      <c r="K23" s="44"/>
      <c r="L23" s="45"/>
      <c r="M23" s="46"/>
      <c r="N23" s="44"/>
      <c r="O23" s="44"/>
      <c r="P23" s="45"/>
      <c r="Q23" s="46"/>
      <c r="R23" s="44"/>
      <c r="S23" s="44"/>
      <c r="T23" s="45"/>
      <c r="U23" s="46"/>
      <c r="V23" s="44"/>
      <c r="W23" s="44"/>
      <c r="X23" s="45"/>
      <c r="Y23" s="46"/>
      <c r="Z23" s="44"/>
      <c r="AA23" s="44"/>
      <c r="AB23" s="45"/>
      <c r="AC23" s="46"/>
      <c r="AD23" s="44"/>
      <c r="AE23" s="44"/>
      <c r="AF23" s="45"/>
      <c r="AG23" s="46"/>
      <c r="AH23" s="44"/>
      <c r="AI23" s="44"/>
      <c r="AJ23" s="45"/>
      <c r="AK23" s="46"/>
      <c r="AL23" s="44"/>
      <c r="AM23" s="44"/>
      <c r="AN23" s="45"/>
      <c r="AO23" s="46"/>
      <c r="AP23" s="44"/>
      <c r="AQ23" s="44"/>
      <c r="AR23" s="45"/>
      <c r="AS23" s="46"/>
      <c r="AT23" s="44"/>
      <c r="AU23" s="44"/>
      <c r="AV23" s="45"/>
      <c r="AW23" s="46"/>
      <c r="AY23" s="28"/>
      <c r="AZ23" s="28"/>
      <c r="BF23" s="28"/>
      <c r="BG23" s="28"/>
      <c r="BH23" s="28"/>
      <c r="BI23" s="29"/>
      <c r="BJ23" s="28"/>
      <c r="BK23" s="28"/>
    </row>
    <row r="24" spans="1:104" s="27" customFormat="1" ht="15" customHeight="1" x14ac:dyDescent="0.2">
      <c r="A24" s="31"/>
      <c r="B24" s="591">
        <f>Year1</f>
        <v>0</v>
      </c>
      <c r="C24" s="592"/>
      <c r="D24" s="406"/>
      <c r="E24" s="406"/>
      <c r="F24" s="407"/>
      <c r="G24" s="407"/>
      <c r="H24" s="408"/>
      <c r="I24" s="409"/>
      <c r="J24" s="406"/>
      <c r="K24" s="406"/>
      <c r="L24" s="407"/>
      <c r="M24" s="408"/>
      <c r="N24" s="406"/>
      <c r="O24" s="406"/>
      <c r="P24" s="407"/>
      <c r="Q24" s="408"/>
      <c r="R24" s="406"/>
      <c r="S24" s="463"/>
      <c r="T24" s="45"/>
      <c r="U24" s="46"/>
      <c r="V24" s="44"/>
      <c r="W24" s="44"/>
      <c r="X24" s="45"/>
      <c r="Y24" s="46"/>
      <c r="Z24" s="44"/>
      <c r="AA24" s="44"/>
      <c r="AB24" s="45"/>
      <c r="AC24" s="46"/>
      <c r="AD24" s="44"/>
      <c r="AE24" s="44"/>
      <c r="AF24" s="45"/>
      <c r="AG24" s="46"/>
      <c r="AH24" s="44"/>
      <c r="AI24" s="44"/>
      <c r="AJ24" s="45"/>
      <c r="AK24" s="46"/>
      <c r="AL24" s="44"/>
      <c r="AM24" s="44"/>
      <c r="AN24" s="45"/>
      <c r="AO24" s="46"/>
      <c r="AP24" s="44"/>
      <c r="AQ24" s="44"/>
      <c r="AR24" s="45"/>
      <c r="AS24" s="46"/>
      <c r="AT24" s="44"/>
      <c r="AU24" s="44"/>
      <c r="AV24" s="45"/>
      <c r="AW24" s="46"/>
      <c r="AY24" s="28"/>
      <c r="AZ24" s="28"/>
      <c r="BF24" s="28"/>
      <c r="BG24" s="28"/>
      <c r="BH24" s="28"/>
      <c r="BI24" s="29"/>
      <c r="BJ24" s="28"/>
      <c r="BK24" s="28"/>
    </row>
    <row r="25" spans="1:104" s="27" customFormat="1" ht="75.75" customHeight="1" x14ac:dyDescent="0.2">
      <c r="A25" s="31"/>
      <c r="B25" s="593"/>
      <c r="C25" s="594"/>
      <c r="D25" s="411"/>
      <c r="E25" s="411"/>
      <c r="F25" s="412"/>
      <c r="G25" s="412"/>
      <c r="H25" s="413"/>
      <c r="I25" s="414"/>
      <c r="J25" s="411"/>
      <c r="K25" s="411"/>
      <c r="L25" s="412"/>
      <c r="M25" s="413"/>
      <c r="N25" s="411"/>
      <c r="O25" s="411"/>
      <c r="P25" s="412"/>
      <c r="Q25" s="413"/>
      <c r="R25" s="411"/>
      <c r="S25" s="464"/>
      <c r="T25" s="45"/>
      <c r="U25" s="46"/>
      <c r="V25" s="44"/>
      <c r="W25" s="44"/>
      <c r="X25" s="45"/>
      <c r="Y25" s="46"/>
      <c r="Z25" s="44"/>
      <c r="AA25" s="44"/>
      <c r="AB25" s="45"/>
      <c r="AC25" s="46"/>
      <c r="AD25" s="44"/>
      <c r="AE25" s="44"/>
      <c r="AF25" s="45"/>
      <c r="AG25" s="46"/>
      <c r="AH25" s="44"/>
      <c r="AI25" s="44"/>
      <c r="AJ25" s="45"/>
      <c r="AK25" s="46"/>
      <c r="AL25" s="44"/>
      <c r="AM25" s="44"/>
      <c r="AN25" s="45"/>
      <c r="AO25" s="46"/>
      <c r="AP25" s="44"/>
      <c r="AQ25" s="44"/>
      <c r="AR25" s="45"/>
      <c r="AS25" s="46"/>
      <c r="AT25" s="44"/>
      <c r="AU25" s="44"/>
      <c r="AV25" s="45"/>
      <c r="AW25" s="46"/>
      <c r="AY25" s="28"/>
      <c r="AZ25" s="28"/>
      <c r="BF25" s="28"/>
      <c r="BG25" s="28"/>
      <c r="BH25" s="28"/>
      <c r="BI25" s="29"/>
      <c r="BJ25" s="28"/>
      <c r="BK25" s="28"/>
    </row>
    <row r="26" spans="1:104" s="27" customFormat="1" ht="75.75" customHeight="1" x14ac:dyDescent="0.2">
      <c r="A26" s="31"/>
      <c r="B26" s="593"/>
      <c r="C26" s="594"/>
      <c r="D26" s="411"/>
      <c r="E26" s="411"/>
      <c r="F26" s="412"/>
      <c r="G26" s="412"/>
      <c r="H26" s="413"/>
      <c r="I26" s="414"/>
      <c r="J26" s="411"/>
      <c r="K26" s="411"/>
      <c r="L26" s="412"/>
      <c r="M26" s="413"/>
      <c r="N26" s="411"/>
      <c r="O26" s="411"/>
      <c r="P26" s="412"/>
      <c r="Q26" s="413"/>
      <c r="R26" s="411"/>
      <c r="S26" s="464"/>
      <c r="T26" s="45"/>
      <c r="U26" s="46"/>
      <c r="V26" s="44"/>
      <c r="W26" s="44"/>
      <c r="X26" s="45"/>
      <c r="Y26" s="46"/>
      <c r="Z26" s="44"/>
      <c r="AA26" s="44"/>
      <c r="AB26" s="45"/>
      <c r="AC26" s="46"/>
      <c r="AD26" s="44"/>
      <c r="AE26" s="44"/>
      <c r="AF26" s="45"/>
      <c r="AG26" s="46"/>
      <c r="AH26" s="44"/>
      <c r="AI26" s="44"/>
      <c r="AJ26" s="45"/>
      <c r="AK26" s="46"/>
      <c r="AL26" s="44"/>
      <c r="AM26" s="44"/>
      <c r="AN26" s="45"/>
      <c r="AO26" s="46"/>
      <c r="AP26" s="44"/>
      <c r="AQ26" s="44"/>
      <c r="AR26" s="45"/>
      <c r="AS26" s="46"/>
      <c r="AT26" s="44"/>
      <c r="AU26" s="44"/>
      <c r="AV26" s="45"/>
      <c r="AW26" s="46"/>
      <c r="AY26" s="28"/>
      <c r="AZ26" s="28"/>
      <c r="BF26" s="28"/>
      <c r="BG26" s="28"/>
      <c r="BH26" s="28"/>
      <c r="BI26" s="29"/>
      <c r="BJ26" s="28"/>
      <c r="BK26" s="28"/>
    </row>
    <row r="27" spans="1:104" s="27" customFormat="1" ht="75.75" customHeight="1" x14ac:dyDescent="0.2">
      <c r="A27" s="31"/>
      <c r="B27" s="593"/>
      <c r="C27" s="594"/>
      <c r="D27" s="411"/>
      <c r="E27" s="411"/>
      <c r="F27" s="412"/>
      <c r="G27" s="412"/>
      <c r="H27" s="413"/>
      <c r="I27" s="414"/>
      <c r="J27" s="411"/>
      <c r="K27" s="411"/>
      <c r="L27" s="412"/>
      <c r="M27" s="413"/>
      <c r="N27" s="411"/>
      <c r="O27" s="411"/>
      <c r="P27" s="412"/>
      <c r="Q27" s="413"/>
      <c r="R27" s="411"/>
      <c r="S27" s="464"/>
      <c r="T27" s="45"/>
      <c r="U27" s="46"/>
      <c r="V27" s="44"/>
      <c r="W27" s="44"/>
      <c r="X27" s="45"/>
      <c r="Y27" s="46"/>
      <c r="Z27" s="44"/>
      <c r="AA27" s="44"/>
      <c r="AB27" s="45"/>
      <c r="AC27" s="46"/>
      <c r="AD27" s="44"/>
      <c r="AE27" s="44"/>
      <c r="AF27" s="45"/>
      <c r="AG27" s="46"/>
      <c r="AH27" s="44"/>
      <c r="AI27" s="44"/>
      <c r="AJ27" s="45"/>
      <c r="AK27" s="46"/>
      <c r="AL27" s="44"/>
      <c r="AM27" s="44"/>
      <c r="AN27" s="45"/>
      <c r="AO27" s="46"/>
      <c r="AP27" s="44"/>
      <c r="AQ27" s="44"/>
      <c r="AR27" s="45"/>
      <c r="AS27" s="46"/>
      <c r="AT27" s="44"/>
      <c r="AU27" s="44"/>
      <c r="AV27" s="45"/>
      <c r="AW27" s="46"/>
      <c r="AY27" s="28"/>
      <c r="AZ27" s="28"/>
      <c r="BF27" s="28"/>
      <c r="BG27" s="28"/>
      <c r="BH27" s="28"/>
      <c r="BI27" s="29"/>
      <c r="BJ27" s="28"/>
      <c r="BK27" s="28"/>
    </row>
    <row r="28" spans="1:104" s="27" customFormat="1" ht="75.75" customHeight="1" thickBot="1" x14ac:dyDescent="0.25">
      <c r="A28" s="31"/>
      <c r="B28" s="595"/>
      <c r="C28" s="596"/>
      <c r="D28" s="416"/>
      <c r="E28" s="416"/>
      <c r="F28" s="417"/>
      <c r="G28" s="417"/>
      <c r="H28" s="418"/>
      <c r="I28" s="419"/>
      <c r="J28" s="416"/>
      <c r="K28" s="416"/>
      <c r="L28" s="417"/>
      <c r="M28" s="418"/>
      <c r="N28" s="416"/>
      <c r="O28" s="416"/>
      <c r="P28" s="417"/>
      <c r="Q28" s="418"/>
      <c r="R28" s="416"/>
      <c r="S28" s="465"/>
      <c r="T28" s="45"/>
      <c r="U28" s="46"/>
      <c r="V28" s="44"/>
      <c r="W28" s="44"/>
      <c r="X28" s="45"/>
      <c r="Y28" s="46"/>
      <c r="Z28" s="44"/>
      <c r="AA28" s="44"/>
      <c r="AB28" s="45"/>
      <c r="AC28" s="46"/>
      <c r="AD28" s="44"/>
      <c r="AE28" s="44"/>
      <c r="AF28" s="45"/>
      <c r="AG28" s="46"/>
      <c r="AH28" s="44"/>
      <c r="AI28" s="44"/>
      <c r="AJ28" s="45"/>
      <c r="AK28" s="46"/>
      <c r="AL28" s="44"/>
      <c r="AM28" s="44"/>
      <c r="AN28" s="45"/>
      <c r="AO28" s="46"/>
      <c r="AP28" s="44"/>
      <c r="AQ28" s="44"/>
      <c r="AR28" s="45"/>
      <c r="AS28" s="46"/>
      <c r="AT28" s="44"/>
      <c r="AU28" s="44"/>
      <c r="AV28" s="45"/>
      <c r="AW28" s="46"/>
      <c r="AY28" s="28"/>
      <c r="AZ28" s="28"/>
      <c r="BF28" s="28"/>
      <c r="BG28" s="28"/>
      <c r="BH28" s="28"/>
      <c r="BI28" s="29"/>
      <c r="BJ28" s="28"/>
      <c r="BK28" s="28"/>
    </row>
    <row r="29" spans="1:104" s="27" customFormat="1" ht="75.75" customHeight="1" x14ac:dyDescent="0.2">
      <c r="A29" s="31"/>
      <c r="B29" s="620">
        <f>B24</f>
        <v>0</v>
      </c>
      <c r="C29" s="599"/>
      <c r="D29" s="421"/>
      <c r="E29" s="421"/>
      <c r="F29" s="422"/>
      <c r="G29" s="422"/>
      <c r="H29" s="423"/>
      <c r="I29" s="424"/>
      <c r="J29" s="421"/>
      <c r="K29" s="421"/>
      <c r="L29" s="422"/>
      <c r="M29" s="423"/>
      <c r="N29" s="421"/>
      <c r="O29" s="421"/>
      <c r="P29" s="422"/>
      <c r="Q29" s="423"/>
      <c r="R29" s="421"/>
      <c r="S29" s="421"/>
      <c r="T29" s="422"/>
      <c r="U29" s="423"/>
      <c r="V29" s="421"/>
      <c r="W29" s="421"/>
      <c r="X29" s="422"/>
      <c r="Y29" s="423"/>
      <c r="Z29" s="421"/>
      <c r="AA29" s="421"/>
      <c r="AB29" s="45"/>
      <c r="AC29" s="46"/>
      <c r="AD29" s="44"/>
      <c r="AE29" s="44"/>
      <c r="AF29" s="45"/>
      <c r="AG29" s="46"/>
      <c r="AH29" s="44"/>
      <c r="AI29" s="44"/>
      <c r="AJ29" s="45"/>
      <c r="AK29" s="46"/>
      <c r="AL29" s="44"/>
      <c r="AM29" s="44"/>
      <c r="AN29" s="45"/>
      <c r="AO29" s="46"/>
      <c r="AP29" s="44"/>
      <c r="AQ29" s="44"/>
      <c r="AR29" s="45"/>
      <c r="AS29" s="46"/>
      <c r="AT29" s="44"/>
      <c r="AU29" s="44"/>
      <c r="AV29" s="45"/>
      <c r="AW29" s="46"/>
      <c r="AY29" s="28"/>
      <c r="AZ29" s="28"/>
      <c r="BF29" s="28"/>
      <c r="BG29" s="28"/>
      <c r="BH29" s="28"/>
      <c r="BI29" s="29"/>
      <c r="BJ29" s="28"/>
      <c r="BK29" s="28"/>
    </row>
    <row r="30" spans="1:104" s="27" customFormat="1" ht="75.75" customHeight="1" x14ac:dyDescent="0.2">
      <c r="A30" s="31"/>
      <c r="B30" s="599"/>
      <c r="C30" s="599"/>
      <c r="D30" s="421"/>
      <c r="E30" s="421"/>
      <c r="F30" s="422"/>
      <c r="G30" s="422"/>
      <c r="H30" s="423"/>
      <c r="I30" s="424"/>
      <c r="J30" s="421"/>
      <c r="K30" s="421"/>
      <c r="L30" s="422"/>
      <c r="M30" s="423"/>
      <c r="N30" s="421"/>
      <c r="O30" s="421"/>
      <c r="P30" s="422"/>
      <c r="Q30" s="423"/>
      <c r="R30" s="421"/>
      <c r="S30" s="421"/>
      <c r="T30" s="422"/>
      <c r="U30" s="423"/>
      <c r="V30" s="421"/>
      <c r="W30" s="421"/>
      <c r="X30" s="422"/>
      <c r="Y30" s="423"/>
      <c r="Z30" s="421"/>
      <c r="AA30" s="421"/>
      <c r="AB30" s="45"/>
      <c r="AC30" s="46"/>
      <c r="AD30" s="44"/>
      <c r="AE30" s="44"/>
      <c r="AF30" s="45"/>
      <c r="AG30" s="46"/>
      <c r="AH30" s="44"/>
      <c r="AI30" s="44"/>
      <c r="AJ30" s="45"/>
      <c r="AK30" s="46"/>
      <c r="AL30" s="44"/>
      <c r="AM30" s="44"/>
      <c r="AN30" s="45"/>
      <c r="AO30" s="46"/>
      <c r="AP30" s="44"/>
      <c r="AQ30" s="44"/>
      <c r="AR30" s="45"/>
      <c r="AS30" s="46"/>
      <c r="AT30" s="44"/>
      <c r="AU30" s="44"/>
      <c r="AV30" s="45"/>
      <c r="AW30" s="46"/>
      <c r="AY30" s="28"/>
      <c r="AZ30" s="28"/>
      <c r="BF30" s="28"/>
      <c r="BG30" s="28"/>
      <c r="BH30" s="28"/>
      <c r="BI30" s="29"/>
      <c r="BJ30" s="28"/>
      <c r="BK30" s="28"/>
    </row>
    <row r="31" spans="1:104" s="27" customFormat="1" ht="75.75" customHeight="1" x14ac:dyDescent="0.2">
      <c r="A31" s="31"/>
      <c r="B31" s="599"/>
      <c r="C31" s="599"/>
      <c r="D31" s="421"/>
      <c r="E31" s="421"/>
      <c r="F31" s="422"/>
      <c r="G31" s="422"/>
      <c r="H31" s="423"/>
      <c r="I31" s="424"/>
      <c r="J31" s="421"/>
      <c r="K31" s="421"/>
      <c r="L31" s="422"/>
      <c r="M31" s="423"/>
      <c r="N31" s="421"/>
      <c r="O31" s="421"/>
      <c r="P31" s="422"/>
      <c r="Q31" s="423"/>
      <c r="R31" s="421"/>
      <c r="S31" s="421"/>
      <c r="T31" s="422"/>
      <c r="U31" s="423"/>
      <c r="V31" s="421"/>
      <c r="W31" s="421"/>
      <c r="X31" s="422"/>
      <c r="Y31" s="423"/>
      <c r="Z31" s="421"/>
      <c r="AA31" s="421"/>
      <c r="AB31" s="45"/>
      <c r="AC31" s="46"/>
      <c r="AD31" s="44"/>
      <c r="AE31" s="44"/>
      <c r="AF31" s="45"/>
      <c r="AG31" s="46"/>
      <c r="AH31" s="44"/>
      <c r="AI31" s="44"/>
      <c r="AJ31" s="45"/>
      <c r="AK31" s="46"/>
      <c r="AL31" s="44"/>
      <c r="AM31" s="44"/>
      <c r="AN31" s="45"/>
      <c r="AO31" s="46"/>
      <c r="AP31" s="44"/>
      <c r="AQ31" s="44"/>
      <c r="AR31" s="45"/>
      <c r="AS31" s="46"/>
      <c r="AT31" s="44"/>
      <c r="AU31" s="44"/>
      <c r="AV31" s="45"/>
      <c r="AW31" s="46"/>
      <c r="AY31" s="28"/>
      <c r="AZ31" s="28"/>
      <c r="BF31" s="28"/>
      <c r="BG31" s="28"/>
      <c r="BH31" s="28"/>
      <c r="BI31" s="29"/>
      <c r="BJ31" s="28"/>
      <c r="BK31" s="28"/>
    </row>
    <row r="32" spans="1:104" s="27" customFormat="1" ht="75.75" customHeight="1" x14ac:dyDescent="0.2">
      <c r="A32" s="31"/>
      <c r="B32" s="599"/>
      <c r="C32" s="599"/>
      <c r="D32" s="421"/>
      <c r="E32" s="421"/>
      <c r="F32" s="422"/>
      <c r="G32" s="422"/>
      <c r="H32" s="423"/>
      <c r="I32" s="424"/>
      <c r="J32" s="421"/>
      <c r="K32" s="421"/>
      <c r="L32" s="422"/>
      <c r="M32" s="423"/>
      <c r="N32" s="421"/>
      <c r="O32" s="421"/>
      <c r="P32" s="422"/>
      <c r="Q32" s="423"/>
      <c r="R32" s="421"/>
      <c r="S32" s="421"/>
      <c r="T32" s="422"/>
      <c r="U32" s="423"/>
      <c r="V32" s="421"/>
      <c r="W32" s="421"/>
      <c r="X32" s="422"/>
      <c r="Y32" s="423"/>
      <c r="Z32" s="421"/>
      <c r="AA32" s="421"/>
      <c r="AB32" s="45"/>
      <c r="AC32" s="46"/>
      <c r="AD32" s="44"/>
      <c r="AE32" s="44"/>
      <c r="AF32" s="45"/>
      <c r="AG32" s="46"/>
      <c r="AH32" s="44"/>
      <c r="AI32" s="44"/>
      <c r="AJ32" s="45"/>
      <c r="AK32" s="46"/>
      <c r="AL32" s="44"/>
      <c r="AM32" s="44"/>
      <c r="AN32" s="45"/>
      <c r="AO32" s="46"/>
      <c r="AP32" s="44"/>
      <c r="AQ32" s="44"/>
      <c r="AR32" s="45"/>
      <c r="AS32" s="46"/>
      <c r="AT32" s="44"/>
      <c r="AU32" s="44"/>
      <c r="AV32" s="45"/>
      <c r="AW32" s="46"/>
      <c r="AY32" s="28"/>
      <c r="AZ32" s="28"/>
      <c r="BF32" s="28"/>
      <c r="BG32" s="28"/>
      <c r="BH32" s="28"/>
      <c r="BI32" s="29"/>
      <c r="BJ32" s="28"/>
      <c r="BK32" s="28"/>
    </row>
    <row r="33" spans="1:104" s="27" customFormat="1" ht="16.5" customHeight="1" x14ac:dyDescent="0.2">
      <c r="A33" s="31"/>
      <c r="B33" s="599"/>
      <c r="C33" s="599"/>
      <c r="D33" s="421"/>
      <c r="E33" s="421"/>
      <c r="F33" s="422"/>
      <c r="G33" s="422"/>
      <c r="H33" s="423"/>
      <c r="I33" s="424"/>
      <c r="J33" s="421"/>
      <c r="K33" s="421"/>
      <c r="L33" s="422"/>
      <c r="M33" s="423"/>
      <c r="N33" s="421"/>
      <c r="O33" s="421"/>
      <c r="P33" s="422"/>
      <c r="Q33" s="423"/>
      <c r="R33" s="421"/>
      <c r="S33" s="421"/>
      <c r="T33" s="422"/>
      <c r="U33" s="423"/>
      <c r="V33" s="421"/>
      <c r="W33" s="421"/>
      <c r="X33" s="422"/>
      <c r="Y33" s="423"/>
      <c r="Z33" s="421"/>
      <c r="AA33" s="421"/>
      <c r="AB33" s="45"/>
      <c r="AC33" s="46"/>
      <c r="AD33" s="44"/>
      <c r="AE33" s="44"/>
      <c r="AF33" s="45"/>
      <c r="AG33" s="46"/>
      <c r="AH33" s="44"/>
      <c r="AI33" s="44"/>
      <c r="AJ33" s="45"/>
      <c r="AK33" s="46"/>
      <c r="AL33" s="44"/>
      <c r="AM33" s="44"/>
      <c r="AN33" s="45"/>
      <c r="AO33" s="46"/>
      <c r="AP33" s="44"/>
      <c r="AQ33" s="44"/>
      <c r="AR33" s="45"/>
      <c r="AS33" s="46"/>
      <c r="AT33" s="44"/>
      <c r="AU33" s="44"/>
      <c r="AV33" s="45"/>
      <c r="AW33" s="46"/>
      <c r="AY33" s="28"/>
      <c r="AZ33" s="28"/>
      <c r="BF33" s="28"/>
      <c r="BG33" s="28"/>
      <c r="BH33" s="28"/>
      <c r="BI33" s="29"/>
      <c r="BJ33" s="28"/>
      <c r="BK33" s="28"/>
    </row>
    <row r="34" spans="1:104" ht="15" customHeight="1" thickBot="1" x14ac:dyDescent="0.25"/>
    <row r="35" spans="1:104" s="303" customFormat="1" ht="23.25" customHeight="1" thickTop="1" thickBot="1" x14ac:dyDescent="0.45">
      <c r="A35" s="300"/>
      <c r="B35" s="301" t="s">
        <v>120</v>
      </c>
      <c r="C35" s="302"/>
      <c r="D35" s="302"/>
      <c r="E35" s="302"/>
      <c r="F35" s="302"/>
      <c r="G35" s="302"/>
      <c r="H35" s="302"/>
      <c r="I35" s="302"/>
      <c r="AY35" s="304"/>
      <c r="AZ35" s="304"/>
      <c r="BF35" s="304"/>
      <c r="BG35" s="304"/>
      <c r="BH35" s="304"/>
      <c r="BI35" s="304"/>
      <c r="BJ35" s="305"/>
      <c r="BK35" s="304"/>
    </row>
    <row r="36" spans="1:104" s="11" customFormat="1" ht="21" customHeight="1" x14ac:dyDescent="0.2">
      <c r="A36" s="9"/>
      <c r="B36" s="61"/>
      <c r="C36" s="62" t="s">
        <v>52</v>
      </c>
      <c r="D36" s="610"/>
      <c r="E36" s="612"/>
      <c r="F36" s="631" t="s">
        <v>212</v>
      </c>
      <c r="G36" s="637"/>
      <c r="H36" s="637"/>
      <c r="I36" s="637"/>
      <c r="J36" s="637"/>
      <c r="K36" s="637"/>
      <c r="L36" s="637"/>
      <c r="M36" s="637"/>
      <c r="N36" s="637"/>
      <c r="O36" s="637"/>
      <c r="P36" s="289"/>
      <c r="Q36" s="289"/>
      <c r="R36" s="624"/>
      <c r="S36" s="624"/>
      <c r="T36" s="625"/>
      <c r="U36" s="625"/>
      <c r="V36" s="624"/>
      <c r="W36" s="624"/>
      <c r="X36" s="625"/>
      <c r="Y36" s="625"/>
      <c r="Z36" s="624"/>
      <c r="AA36" s="624"/>
      <c r="AB36" s="625"/>
      <c r="AC36" s="625"/>
      <c r="AD36" s="624"/>
      <c r="AE36" s="624"/>
      <c r="AF36" s="625"/>
      <c r="AG36" s="625"/>
      <c r="AH36" s="624"/>
      <c r="AI36" s="624"/>
      <c r="AJ36" s="625"/>
      <c r="AK36" s="625"/>
      <c r="AL36" s="624"/>
      <c r="AM36" s="624"/>
      <c r="AN36" s="625"/>
      <c r="AO36" s="625"/>
      <c r="AP36" s="624"/>
      <c r="AQ36" s="624"/>
      <c r="AR36" s="625"/>
      <c r="AS36" s="625"/>
      <c r="AT36" s="624"/>
      <c r="AU36" s="624"/>
      <c r="AV36" s="625"/>
      <c r="AW36" s="625"/>
      <c r="AY36" s="12"/>
      <c r="AZ36" s="12"/>
      <c r="BF36" s="12"/>
      <c r="BG36" s="12"/>
      <c r="BH36" s="12"/>
      <c r="BI36" s="12"/>
      <c r="BJ36" s="13"/>
      <c r="BK36" s="12"/>
    </row>
    <row r="37" spans="1:104" s="11" customFormat="1" ht="21" customHeight="1" thickBot="1" x14ac:dyDescent="0.25">
      <c r="A37" s="9"/>
      <c r="B37" s="65"/>
      <c r="C37" s="66" t="s">
        <v>35</v>
      </c>
      <c r="D37" s="613"/>
      <c r="E37" s="615"/>
      <c r="F37" s="631"/>
      <c r="G37" s="637"/>
      <c r="H37" s="637"/>
      <c r="I37" s="637"/>
      <c r="J37" s="637"/>
      <c r="K37" s="637"/>
      <c r="L37" s="637"/>
      <c r="M37" s="637"/>
      <c r="N37" s="637"/>
      <c r="O37" s="637"/>
      <c r="P37" s="289"/>
      <c r="Q37" s="289"/>
      <c r="R37" s="624"/>
      <c r="S37" s="624"/>
      <c r="T37" s="625"/>
      <c r="U37" s="625"/>
      <c r="V37" s="624"/>
      <c r="W37" s="624"/>
      <c r="X37" s="625"/>
      <c r="Y37" s="625"/>
      <c r="Z37" s="624"/>
      <c r="AA37" s="624"/>
      <c r="AB37" s="625"/>
      <c r="AC37" s="625"/>
      <c r="AD37" s="624"/>
      <c r="AE37" s="624"/>
      <c r="AF37" s="625"/>
      <c r="AG37" s="625"/>
      <c r="AH37" s="624"/>
      <c r="AI37" s="624"/>
      <c r="AJ37" s="625"/>
      <c r="AK37" s="625"/>
      <c r="AL37" s="624"/>
      <c r="AM37" s="624"/>
      <c r="AN37" s="625"/>
      <c r="AO37" s="625"/>
      <c r="AP37" s="624"/>
      <c r="AQ37" s="624"/>
      <c r="AR37" s="625"/>
      <c r="AS37" s="625"/>
      <c r="AT37" s="624"/>
      <c r="AU37" s="624"/>
      <c r="AV37" s="625"/>
      <c r="AW37" s="625"/>
      <c r="AY37" s="12"/>
      <c r="AZ37" s="12"/>
      <c r="BF37" s="12"/>
      <c r="BG37" s="12"/>
      <c r="BH37" s="12"/>
      <c r="BI37" s="12"/>
      <c r="BJ37" s="13"/>
      <c r="BK37" s="12"/>
    </row>
    <row r="38" spans="1:104" s="11" customFormat="1" ht="3" customHeight="1" thickBot="1" x14ac:dyDescent="0.25">
      <c r="A38" s="30"/>
      <c r="B38" s="15"/>
      <c r="C38" s="16"/>
      <c r="D38" s="17"/>
      <c r="E38" s="17"/>
      <c r="F38" s="17"/>
      <c r="G38" s="17"/>
      <c r="H38" s="20"/>
      <c r="I38" s="21"/>
      <c r="J38" s="17"/>
      <c r="K38" s="17"/>
      <c r="N38" s="17"/>
      <c r="O38" s="17"/>
      <c r="R38" s="17"/>
      <c r="S38" s="17"/>
      <c r="V38" s="17"/>
      <c r="W38" s="17"/>
      <c r="Z38" s="17"/>
      <c r="AA38" s="17"/>
      <c r="AD38" s="17"/>
      <c r="AE38" s="17"/>
      <c r="AH38" s="17"/>
      <c r="AI38" s="17"/>
      <c r="AL38" s="17"/>
      <c r="AM38" s="17"/>
      <c r="AP38" s="17"/>
      <c r="AQ38" s="17"/>
      <c r="AT38" s="17"/>
      <c r="AU38" s="17"/>
      <c r="AY38" s="12"/>
      <c r="AZ38" s="12"/>
      <c r="BF38" s="12"/>
      <c r="BG38" s="12"/>
      <c r="BH38" s="12"/>
      <c r="BI38" s="12"/>
      <c r="BJ38" s="13"/>
      <c r="BK38" s="12"/>
    </row>
    <row r="39" spans="1:104" s="23" customFormat="1" ht="27" customHeight="1" x14ac:dyDescent="0.2">
      <c r="A39" s="9"/>
      <c r="B39" s="562" t="s">
        <v>102</v>
      </c>
      <c r="C39" s="617"/>
      <c r="D39" s="79" t="s">
        <v>201</v>
      </c>
      <c r="E39" s="80"/>
      <c r="F39" s="80"/>
      <c r="G39" s="80"/>
      <c r="H39" s="80"/>
      <c r="I39" s="80"/>
      <c r="J39" s="609" t="str">
        <f>" &lt;&lt;&lt; EXAMPLE &gt;&gt;&gt; "&amp;J7</f>
        <v xml:space="preserve"> &lt;&lt;&lt; EXAMPLE &gt;&gt;&gt; Petrol Purchase #1</v>
      </c>
      <c r="K39" s="609"/>
      <c r="L39" s="609"/>
      <c r="M39" s="609"/>
      <c r="N39" s="609" t="str">
        <f>" &lt;&lt;&lt; EXAMPLE &gt;&gt;&gt; "&amp;N7</f>
        <v xml:space="preserve"> &lt;&lt;&lt; EXAMPLE &gt;&gt;&gt; Petrol Purchase #2</v>
      </c>
      <c r="O39" s="609"/>
      <c r="P39" s="609"/>
      <c r="Q39" s="609"/>
      <c r="R39" s="609" t="str">
        <f>" &lt;&lt;&lt; EXAMPLE &gt;&gt;&gt; "&amp;R7</f>
        <v xml:space="preserve"> &lt;&lt;&lt; EXAMPLE &gt;&gt;&gt; Petrol Purchase #3</v>
      </c>
      <c r="S39" s="609"/>
      <c r="T39" s="609"/>
      <c r="U39" s="609"/>
      <c r="V39" s="609" t="str">
        <f>" &lt;&lt;&lt; EXAMPLE &gt;&gt;&gt; "&amp;V7</f>
        <v xml:space="preserve"> &lt;&lt;&lt; EXAMPLE &gt;&gt;&gt; Petrol Purchase #4</v>
      </c>
      <c r="W39" s="609"/>
      <c r="X39" s="609"/>
      <c r="Y39" s="609"/>
      <c r="Z39" s="609" t="str">
        <f>" &lt;&lt;&lt; EXAMPLE &gt;&gt;&gt; "&amp;Z7</f>
        <v xml:space="preserve"> &lt;&lt;&lt; EXAMPLE &gt;&gt;&gt; Petrol Purchase #5</v>
      </c>
      <c r="AA39" s="609"/>
      <c r="AB39" s="609"/>
      <c r="AC39" s="609"/>
      <c r="AD39" s="609" t="str">
        <f>" &lt;&lt;&lt; EXAMPLE &gt;&gt;&gt; "&amp;AD7</f>
        <v xml:space="preserve"> &lt;&lt;&lt; EXAMPLE &gt;&gt;&gt; Petrol Purchase #6</v>
      </c>
      <c r="AE39" s="609"/>
      <c r="AF39" s="609"/>
      <c r="AG39" s="609"/>
      <c r="AH39" s="609" t="str">
        <f>" &lt;&lt;&lt; EXAMPLE &gt;&gt;&gt; "&amp;AH7</f>
        <v xml:space="preserve"> &lt;&lt;&lt; EXAMPLE &gt;&gt;&gt; Petrol Purchase #7</v>
      </c>
      <c r="AI39" s="609"/>
      <c r="AJ39" s="609"/>
      <c r="AK39" s="609"/>
      <c r="AL39" s="609" t="str">
        <f>" &lt;&lt;&lt; EXAMPLE &gt;&gt;&gt; "&amp;AL7</f>
        <v xml:space="preserve"> &lt;&lt;&lt; EXAMPLE &gt;&gt;&gt; Petrol Purchase #8</v>
      </c>
      <c r="AM39" s="609"/>
      <c r="AN39" s="609"/>
      <c r="AO39" s="609"/>
      <c r="AP39" s="609" t="str">
        <f>" &lt;&lt;&lt; EXAMPLE &gt;&gt;&gt; "&amp;AP7</f>
        <v xml:space="preserve"> &lt;&lt;&lt; EXAMPLE &gt;&gt;&gt; Petrol Purchase #9</v>
      </c>
      <c r="AQ39" s="609"/>
      <c r="AR39" s="609"/>
      <c r="AS39" s="609"/>
      <c r="AT39" s="609" t="str">
        <f>" &lt;&lt;&lt; EXAMPLE &gt;&gt;&gt; "&amp;AT7</f>
        <v xml:space="preserve"> &lt;&lt;&lt; EXAMPLE &gt;&gt;&gt; Petrol Purchase #10</v>
      </c>
      <c r="AU39" s="609"/>
      <c r="AV39" s="609"/>
      <c r="AW39" s="609"/>
      <c r="CN39" s="115"/>
      <c r="CO39" s="115"/>
      <c r="CP39" s="115"/>
      <c r="CQ39" s="115"/>
      <c r="CR39" s="115"/>
      <c r="CS39" s="115"/>
      <c r="CT39" s="115"/>
      <c r="CU39" s="115"/>
      <c r="CV39" s="115"/>
      <c r="CW39" s="115"/>
      <c r="CX39" s="115"/>
      <c r="CY39" s="115"/>
      <c r="CZ39" s="13"/>
    </row>
    <row r="40" spans="1:104" s="24" customFormat="1" ht="24" x14ac:dyDescent="0.2">
      <c r="A40" s="9"/>
      <c r="B40" s="564"/>
      <c r="C40" s="618"/>
      <c r="D40" s="627" t="s">
        <v>190</v>
      </c>
      <c r="E40" s="628"/>
      <c r="F40" s="50" t="s">
        <v>18</v>
      </c>
      <c r="G40" s="627" t="s">
        <v>32</v>
      </c>
      <c r="H40" s="628"/>
      <c r="I40" s="50" t="s">
        <v>47</v>
      </c>
      <c r="J40" s="627" t="s">
        <v>41</v>
      </c>
      <c r="K40" s="628"/>
      <c r="L40" s="50" t="s">
        <v>18</v>
      </c>
      <c r="M40" s="50" t="s">
        <v>17</v>
      </c>
      <c r="N40" s="627" t="s">
        <v>41</v>
      </c>
      <c r="O40" s="628"/>
      <c r="P40" s="50" t="s">
        <v>18</v>
      </c>
      <c r="Q40" s="50" t="s">
        <v>17</v>
      </c>
      <c r="R40" s="627" t="s">
        <v>41</v>
      </c>
      <c r="S40" s="628"/>
      <c r="T40" s="50" t="s">
        <v>18</v>
      </c>
      <c r="U40" s="50" t="s">
        <v>17</v>
      </c>
      <c r="V40" s="627" t="s">
        <v>41</v>
      </c>
      <c r="W40" s="628"/>
      <c r="X40" s="50" t="s">
        <v>18</v>
      </c>
      <c r="Y40" s="50" t="s">
        <v>17</v>
      </c>
      <c r="Z40" s="627" t="s">
        <v>41</v>
      </c>
      <c r="AA40" s="628"/>
      <c r="AB40" s="50" t="s">
        <v>18</v>
      </c>
      <c r="AC40" s="50" t="s">
        <v>17</v>
      </c>
      <c r="AD40" s="627" t="s">
        <v>41</v>
      </c>
      <c r="AE40" s="628"/>
      <c r="AF40" s="50" t="s">
        <v>18</v>
      </c>
      <c r="AG40" s="50" t="s">
        <v>17</v>
      </c>
      <c r="AH40" s="627" t="s">
        <v>41</v>
      </c>
      <c r="AI40" s="628"/>
      <c r="AJ40" s="50" t="s">
        <v>18</v>
      </c>
      <c r="AK40" s="50" t="s">
        <v>17</v>
      </c>
      <c r="AL40" s="627" t="s">
        <v>41</v>
      </c>
      <c r="AM40" s="628"/>
      <c r="AN40" s="50" t="s">
        <v>18</v>
      </c>
      <c r="AO40" s="50" t="s">
        <v>17</v>
      </c>
      <c r="AP40" s="627" t="s">
        <v>41</v>
      </c>
      <c r="AQ40" s="628"/>
      <c r="AR40" s="50" t="s">
        <v>18</v>
      </c>
      <c r="AS40" s="50" t="s">
        <v>17</v>
      </c>
      <c r="AT40" s="627" t="s">
        <v>41</v>
      </c>
      <c r="AU40" s="628"/>
      <c r="AV40" s="50" t="s">
        <v>18</v>
      </c>
      <c r="AW40" s="50" t="s">
        <v>17</v>
      </c>
      <c r="CZ40" s="116"/>
    </row>
    <row r="41" spans="1:104" s="25" customFormat="1" ht="14.25" customHeight="1" thickBot="1" x14ac:dyDescent="0.25">
      <c r="A41" s="9"/>
      <c r="B41" s="566"/>
      <c r="C41" s="619"/>
      <c r="D41" s="236" t="s">
        <v>40</v>
      </c>
      <c r="E41" s="236" t="s">
        <v>14</v>
      </c>
      <c r="F41" s="236" t="s">
        <v>15</v>
      </c>
      <c r="G41" s="236" t="s">
        <v>42</v>
      </c>
      <c r="H41" s="236" t="s">
        <v>39</v>
      </c>
      <c r="I41" s="236" t="s">
        <v>48</v>
      </c>
      <c r="J41" s="236" t="s">
        <v>40</v>
      </c>
      <c r="K41" s="236" t="s">
        <v>14</v>
      </c>
      <c r="L41" s="236" t="s">
        <v>15</v>
      </c>
      <c r="M41" s="236" t="s">
        <v>42</v>
      </c>
      <c r="N41" s="236" t="s">
        <v>40</v>
      </c>
      <c r="O41" s="236" t="s">
        <v>14</v>
      </c>
      <c r="P41" s="236" t="s">
        <v>15</v>
      </c>
      <c r="Q41" s="236" t="s">
        <v>42</v>
      </c>
      <c r="R41" s="236" t="s">
        <v>40</v>
      </c>
      <c r="S41" s="236" t="s">
        <v>14</v>
      </c>
      <c r="T41" s="236" t="s">
        <v>15</v>
      </c>
      <c r="U41" s="236" t="s">
        <v>42</v>
      </c>
      <c r="V41" s="236" t="s">
        <v>40</v>
      </c>
      <c r="W41" s="236" t="s">
        <v>14</v>
      </c>
      <c r="X41" s="236" t="s">
        <v>15</v>
      </c>
      <c r="Y41" s="236" t="s">
        <v>42</v>
      </c>
      <c r="Z41" s="236" t="s">
        <v>40</v>
      </c>
      <c r="AA41" s="236" t="s">
        <v>14</v>
      </c>
      <c r="AB41" s="236" t="s">
        <v>15</v>
      </c>
      <c r="AC41" s="236" t="s">
        <v>42</v>
      </c>
      <c r="AD41" s="236" t="s">
        <v>40</v>
      </c>
      <c r="AE41" s="236" t="s">
        <v>14</v>
      </c>
      <c r="AF41" s="236" t="s">
        <v>15</v>
      </c>
      <c r="AG41" s="236" t="s">
        <v>42</v>
      </c>
      <c r="AH41" s="236" t="s">
        <v>40</v>
      </c>
      <c r="AI41" s="236" t="s">
        <v>14</v>
      </c>
      <c r="AJ41" s="236" t="s">
        <v>15</v>
      </c>
      <c r="AK41" s="236" t="s">
        <v>42</v>
      </c>
      <c r="AL41" s="236" t="s">
        <v>40</v>
      </c>
      <c r="AM41" s="236" t="s">
        <v>14</v>
      </c>
      <c r="AN41" s="236" t="s">
        <v>15</v>
      </c>
      <c r="AO41" s="236" t="s">
        <v>42</v>
      </c>
      <c r="AP41" s="236" t="s">
        <v>40</v>
      </c>
      <c r="AQ41" s="236" t="s">
        <v>14</v>
      </c>
      <c r="AR41" s="236" t="s">
        <v>15</v>
      </c>
      <c r="AS41" s="236" t="s">
        <v>42</v>
      </c>
      <c r="AT41" s="236" t="s">
        <v>40</v>
      </c>
      <c r="AU41" s="236" t="s">
        <v>14</v>
      </c>
      <c r="AV41" s="236" t="s">
        <v>15</v>
      </c>
      <c r="AW41" s="236" t="s">
        <v>42</v>
      </c>
      <c r="CZ41" s="117"/>
    </row>
    <row r="42" spans="1:104" ht="14.25" customHeight="1" x14ac:dyDescent="0.2">
      <c r="A42" s="9" t="e">
        <f>B42&amp;#REF!</f>
        <v>#REF!</v>
      </c>
      <c r="B42" s="84" t="s">
        <v>0</v>
      </c>
      <c r="C42" s="49">
        <f t="shared" ref="C42:C53" si="29">Year1</f>
        <v>0</v>
      </c>
      <c r="D42" s="306">
        <f>J42+N42+R42+V42+Z42+AD42+AH42+AL42+AP42+AT42</f>
        <v>35100</v>
      </c>
      <c r="E42" s="295">
        <f>D42*INDEX('Select Year'!Z$19:AE$19,,MATCH($BN$5,'Select Year'!Z$10:AE$10,0))</f>
        <v>325341.90000000002</v>
      </c>
      <c r="F42" s="307">
        <f>L42+P42+T42+X42+AB42+AF42+AJ42+AN42+AR42+AV42</f>
        <v>52449</v>
      </c>
      <c r="G42" s="308">
        <f>F42/D42</f>
        <v>1.4942735042735042</v>
      </c>
      <c r="H42" s="308">
        <f>F42/E42</f>
        <v>0.16121194349697962</v>
      </c>
      <c r="I42" s="250" t="e">
        <f>E42*INDEX('Select Year'!AA$11:AE$15,MATCH(Petrol!C42,'Select Year'!W$11:W$15,0),MATCH($BN$5,'Select Year'!AA$10:AE$10,0))</f>
        <v>#N/A</v>
      </c>
      <c r="J42" s="251">
        <v>11100</v>
      </c>
      <c r="K42" s="295">
        <f>J42*INDEX('Select Year'!Z$19:AE$19,,MATCH($BN$5,'Select Year'!Z$10:AE$10,0))</f>
        <v>102885.9</v>
      </c>
      <c r="L42" s="252">
        <f>J42*1.59</f>
        <v>17649</v>
      </c>
      <c r="M42" s="253">
        <f>L42/J42</f>
        <v>1.59</v>
      </c>
      <c r="N42" s="251">
        <v>10000</v>
      </c>
      <c r="O42" s="295">
        <f>N42*INDEX('Select Year'!Z$19:AE$19,,MATCH($BN$5,'Select Year'!Z$10:AE$10,0))</f>
        <v>92690</v>
      </c>
      <c r="P42" s="252">
        <f>N42*1.45</f>
        <v>14500</v>
      </c>
      <c r="Q42" s="253">
        <f>P42/N42</f>
        <v>1.45</v>
      </c>
      <c r="R42" s="251">
        <v>9000</v>
      </c>
      <c r="S42" s="295">
        <f>R42*INDEX('Select Year'!Z$19:AE$19,,MATCH($BN$5,'Select Year'!Z$10:AE$10,0))</f>
        <v>83421</v>
      </c>
      <c r="T42" s="252">
        <f>R42*1.45</f>
        <v>13050</v>
      </c>
      <c r="U42" s="253">
        <f>T42/R42</f>
        <v>1.45</v>
      </c>
      <c r="V42" s="251">
        <v>5000</v>
      </c>
      <c r="W42" s="295">
        <f>V42*INDEX('Select Year'!Z$19:AE$19,,MATCH($BN$5,'Select Year'!Z$10:AE$10,0))</f>
        <v>46345</v>
      </c>
      <c r="X42" s="252">
        <f>V42*1.45</f>
        <v>7250</v>
      </c>
      <c r="Y42" s="253">
        <f>X42/V42</f>
        <v>1.45</v>
      </c>
      <c r="Z42" s="251"/>
      <c r="AA42" s="295">
        <f>Z42*INDEX('Select Year'!Z$19:AE$19,,MATCH($BN$5,'Select Year'!Z$10:AE$10,0))</f>
        <v>0</v>
      </c>
      <c r="AB42" s="252"/>
      <c r="AC42" s="253" t="e">
        <f>AB42/Z42</f>
        <v>#DIV/0!</v>
      </c>
      <c r="AD42" s="251"/>
      <c r="AE42" s="295">
        <f>AD42*INDEX('Select Year'!Z$19:AE$19,,MATCH($BN$5,'Select Year'!Z$10:AE$10,0))</f>
        <v>0</v>
      </c>
      <c r="AF42" s="252"/>
      <c r="AG42" s="253" t="e">
        <f>AF42/AD42</f>
        <v>#DIV/0!</v>
      </c>
      <c r="AH42" s="251"/>
      <c r="AI42" s="295">
        <f>AH42*INDEX('Select Year'!Z$19:AE$19,,MATCH($BN$5,'Select Year'!Z$10:AE$10,0))</f>
        <v>0</v>
      </c>
      <c r="AJ42" s="252"/>
      <c r="AK42" s="253" t="e">
        <f>AJ42/AH42</f>
        <v>#DIV/0!</v>
      </c>
      <c r="AL42" s="251"/>
      <c r="AM42" s="295">
        <f>AL42*INDEX('Select Year'!Z$19:AE$19,,MATCH($BN$5,'Select Year'!Z$10:AE$10,0))</f>
        <v>0</v>
      </c>
      <c r="AN42" s="252"/>
      <c r="AO42" s="253" t="e">
        <f>AN42/AL42</f>
        <v>#DIV/0!</v>
      </c>
      <c r="AP42" s="251"/>
      <c r="AQ42" s="295">
        <f>AP42*INDEX('Select Year'!Z$19:AE$19,,MATCH($BN$5,'Select Year'!Z$10:AE$10,0))</f>
        <v>0</v>
      </c>
      <c r="AR42" s="252"/>
      <c r="AS42" s="253" t="e">
        <f>AR42/AP42</f>
        <v>#DIV/0!</v>
      </c>
      <c r="AT42" s="251"/>
      <c r="AU42" s="295">
        <f>AT42*INDEX('Select Year'!Z$19:AE$19,,MATCH($BN$5,'Select Year'!Z$10:AE$10,0))</f>
        <v>0</v>
      </c>
      <c r="AV42" s="252"/>
      <c r="AW42" s="296" t="e">
        <f>AV42/AT42</f>
        <v>#DIV/0!</v>
      </c>
      <c r="CZ42" s="121"/>
    </row>
    <row r="43" spans="1:104" ht="14.25" customHeight="1" x14ac:dyDescent="0.2">
      <c r="A43" s="9" t="e">
        <f>B43&amp;#REF!</f>
        <v>#REF!</v>
      </c>
      <c r="B43" s="85" t="s">
        <v>1</v>
      </c>
      <c r="C43" s="49">
        <f t="shared" si="29"/>
        <v>0</v>
      </c>
      <c r="D43" s="309">
        <f t="shared" ref="D43:D53" si="30">J43+N43+R43+V43+Z43+AD43+AH43+AL43+AP43+AT43</f>
        <v>20700</v>
      </c>
      <c r="E43" s="273">
        <f>D43*INDEX('Select Year'!Z$19:AE$19,,MATCH($BN$5,'Select Year'!Z$10:AE$10,0))</f>
        <v>191868.3</v>
      </c>
      <c r="F43" s="284">
        <f t="shared" ref="F43:F53" si="31">L43+P43+T43+X43+AB43+AF43+AJ43+AN43+AR43+AV43</f>
        <v>31999.904999999999</v>
      </c>
      <c r="G43" s="285">
        <f t="shared" ref="G43:G53" si="32">F43/D43</f>
        <v>1.5458891304347826</v>
      </c>
      <c r="H43" s="285">
        <f t="shared" ref="H43:H53" si="33">F43/E43</f>
        <v>0.16678057292424023</v>
      </c>
      <c r="I43" s="183" t="e">
        <f>E43*INDEX('Select Year'!AA$11:AE$15,MATCH(Petrol!C43,'Select Year'!W$11:W$15,0),MATCH($BN$5,'Select Year'!AA$10:AE$10,0))</f>
        <v>#N/A</v>
      </c>
      <c r="J43" s="192">
        <v>11200</v>
      </c>
      <c r="K43" s="273">
        <f>J43*INDEX('Select Year'!Z$19:AE$19,,MATCH($BN$5,'Select Year'!Z$10:AE$10,0))</f>
        <v>103812.8</v>
      </c>
      <c r="L43" s="256">
        <f>J43*1.5</f>
        <v>16800</v>
      </c>
      <c r="M43" s="257">
        <f t="shared" ref="M43:M53" si="34">L43/J43</f>
        <v>1.5</v>
      </c>
      <c r="N43" s="192">
        <v>9500</v>
      </c>
      <c r="O43" s="273">
        <f>N43*INDEX('Select Year'!Z$19:AE$19,,MATCH($BN$5,'Select Year'!Z$10:AE$10,0))</f>
        <v>88055.5</v>
      </c>
      <c r="P43" s="256">
        <f>N43*1.59999</f>
        <v>15199.905000000001</v>
      </c>
      <c r="Q43" s="257">
        <f t="shared" ref="Q43:Q53" si="35">P43/N43</f>
        <v>1.59999</v>
      </c>
      <c r="R43" s="192"/>
      <c r="S43" s="273">
        <f>R43*INDEX('Select Year'!Z$19:AE$19,,MATCH($BN$5,'Select Year'!Z$10:AE$10,0))</f>
        <v>0</v>
      </c>
      <c r="T43" s="256"/>
      <c r="U43" s="257" t="e">
        <f t="shared" ref="U43:U53" si="36">T43/R43</f>
        <v>#DIV/0!</v>
      </c>
      <c r="V43" s="192"/>
      <c r="W43" s="273">
        <f>V43*INDEX('Select Year'!Z$19:AE$19,,MATCH($BN$5,'Select Year'!Z$10:AE$10,0))</f>
        <v>0</v>
      </c>
      <c r="X43" s="256"/>
      <c r="Y43" s="257" t="e">
        <f t="shared" ref="Y43:Y53" si="37">X43/V43</f>
        <v>#DIV/0!</v>
      </c>
      <c r="Z43" s="192"/>
      <c r="AA43" s="273">
        <f>Z43*INDEX('Select Year'!Z$19:AE$19,,MATCH($BN$5,'Select Year'!Z$10:AE$10,0))</f>
        <v>0</v>
      </c>
      <c r="AB43" s="256"/>
      <c r="AC43" s="257" t="e">
        <f t="shared" ref="AC43:AC53" si="38">AB43/Z43</f>
        <v>#DIV/0!</v>
      </c>
      <c r="AD43" s="192"/>
      <c r="AE43" s="273">
        <f>AD43*INDEX('Select Year'!Z$19:AE$19,,MATCH($BN$5,'Select Year'!Z$10:AE$10,0))</f>
        <v>0</v>
      </c>
      <c r="AF43" s="256"/>
      <c r="AG43" s="257" t="e">
        <f t="shared" ref="AG43:AG53" si="39">AF43/AD43</f>
        <v>#DIV/0!</v>
      </c>
      <c r="AH43" s="192"/>
      <c r="AI43" s="273">
        <f>AH43*INDEX('Select Year'!Z$19:AE$19,,MATCH($BN$5,'Select Year'!Z$10:AE$10,0))</f>
        <v>0</v>
      </c>
      <c r="AJ43" s="256"/>
      <c r="AK43" s="257" t="e">
        <f t="shared" ref="AK43:AK53" si="40">AJ43/AH43</f>
        <v>#DIV/0!</v>
      </c>
      <c r="AL43" s="192"/>
      <c r="AM43" s="273">
        <f>AL43*INDEX('Select Year'!Z$19:AE$19,,MATCH($BN$5,'Select Year'!Z$10:AE$10,0))</f>
        <v>0</v>
      </c>
      <c r="AN43" s="256"/>
      <c r="AO43" s="257" t="e">
        <f t="shared" ref="AO43:AO53" si="41">AN43/AL43</f>
        <v>#DIV/0!</v>
      </c>
      <c r="AP43" s="192"/>
      <c r="AQ43" s="273">
        <f>AP43*INDEX('Select Year'!Z$19:AE$19,,MATCH($BN$5,'Select Year'!Z$10:AE$10,0))</f>
        <v>0</v>
      </c>
      <c r="AR43" s="256"/>
      <c r="AS43" s="257" t="e">
        <f t="shared" ref="AS43:AS53" si="42">AR43/AP43</f>
        <v>#DIV/0!</v>
      </c>
      <c r="AT43" s="192"/>
      <c r="AU43" s="273">
        <f>AT43*INDEX('Select Year'!Z$19:AE$19,,MATCH($BN$5,'Select Year'!Z$10:AE$10,0))</f>
        <v>0</v>
      </c>
      <c r="AV43" s="256"/>
      <c r="AW43" s="297" t="e">
        <f t="shared" ref="AW43:AW53" si="43">AV43/AT43</f>
        <v>#DIV/0!</v>
      </c>
      <c r="CZ43" s="121"/>
    </row>
    <row r="44" spans="1:104" ht="14.25" customHeight="1" x14ac:dyDescent="0.2">
      <c r="A44" s="9" t="e">
        <f>B44&amp;#REF!</f>
        <v>#REF!</v>
      </c>
      <c r="B44" s="85" t="s">
        <v>2</v>
      </c>
      <c r="C44" s="49">
        <f t="shared" si="29"/>
        <v>0</v>
      </c>
      <c r="D44" s="309">
        <f t="shared" si="30"/>
        <v>19000</v>
      </c>
      <c r="E44" s="273">
        <f>D44*INDEX('Select Year'!Z$19:AE$19,,MATCH($BN$5,'Select Year'!Z$10:AE$10,0))</f>
        <v>176111</v>
      </c>
      <c r="F44" s="284">
        <f t="shared" si="31"/>
        <v>29490</v>
      </c>
      <c r="G44" s="285">
        <f t="shared" si="32"/>
        <v>1.5521052631578947</v>
      </c>
      <c r="H44" s="285">
        <f t="shared" si="33"/>
        <v>0.16745120974839731</v>
      </c>
      <c r="I44" s="183" t="e">
        <f>E44*INDEX('Select Year'!AA$11:AE$15,MATCH(Petrol!C44,'Select Year'!W$11:W$15,0),MATCH($BN$5,'Select Year'!AA$10:AE$10,0))</f>
        <v>#N/A</v>
      </c>
      <c r="J44" s="192">
        <v>10000</v>
      </c>
      <c r="K44" s="273">
        <f>J44*INDEX('Select Year'!Z$19:AE$19,,MATCH($BN$5,'Select Year'!Z$10:AE$10,0))</f>
        <v>92690</v>
      </c>
      <c r="L44" s="256">
        <f t="shared" ref="L44" si="44">J44*1.59</f>
        <v>15900</v>
      </c>
      <c r="M44" s="257">
        <f t="shared" si="34"/>
        <v>1.59</v>
      </c>
      <c r="N44" s="192">
        <v>9000</v>
      </c>
      <c r="O44" s="273">
        <f>N44*INDEX('Select Year'!Z$19:AE$19,,MATCH($BN$5,'Select Year'!Z$10:AE$10,0))</f>
        <v>83421</v>
      </c>
      <c r="P44" s="256">
        <f>N44*1.51</f>
        <v>13590</v>
      </c>
      <c r="Q44" s="257">
        <f t="shared" si="35"/>
        <v>1.51</v>
      </c>
      <c r="R44" s="192"/>
      <c r="S44" s="273">
        <f>R44*INDEX('Select Year'!Z$19:AE$19,,MATCH($BN$5,'Select Year'!Z$10:AE$10,0))</f>
        <v>0</v>
      </c>
      <c r="T44" s="256"/>
      <c r="U44" s="257" t="e">
        <f t="shared" si="36"/>
        <v>#DIV/0!</v>
      </c>
      <c r="V44" s="192"/>
      <c r="W44" s="273">
        <f>V44*INDEX('Select Year'!Z$19:AE$19,,MATCH($BN$5,'Select Year'!Z$10:AE$10,0))</f>
        <v>0</v>
      </c>
      <c r="X44" s="256"/>
      <c r="Y44" s="257" t="e">
        <f t="shared" si="37"/>
        <v>#DIV/0!</v>
      </c>
      <c r="Z44" s="192"/>
      <c r="AA44" s="273">
        <f>Z44*INDEX('Select Year'!Z$19:AE$19,,MATCH($BN$5,'Select Year'!Z$10:AE$10,0))</f>
        <v>0</v>
      </c>
      <c r="AB44" s="256"/>
      <c r="AC44" s="257" t="e">
        <f t="shared" si="38"/>
        <v>#DIV/0!</v>
      </c>
      <c r="AD44" s="192"/>
      <c r="AE44" s="273">
        <f>AD44*INDEX('Select Year'!Z$19:AE$19,,MATCH($BN$5,'Select Year'!Z$10:AE$10,0))</f>
        <v>0</v>
      </c>
      <c r="AF44" s="256"/>
      <c r="AG44" s="257" t="e">
        <f t="shared" si="39"/>
        <v>#DIV/0!</v>
      </c>
      <c r="AH44" s="192"/>
      <c r="AI44" s="273">
        <f>AH44*INDEX('Select Year'!Z$19:AE$19,,MATCH($BN$5,'Select Year'!Z$10:AE$10,0))</f>
        <v>0</v>
      </c>
      <c r="AJ44" s="256"/>
      <c r="AK44" s="257" t="e">
        <f t="shared" si="40"/>
        <v>#DIV/0!</v>
      </c>
      <c r="AL44" s="192"/>
      <c r="AM44" s="273">
        <f>AL44*INDEX('Select Year'!Z$19:AE$19,,MATCH($BN$5,'Select Year'!Z$10:AE$10,0))</f>
        <v>0</v>
      </c>
      <c r="AN44" s="256"/>
      <c r="AO44" s="257" t="e">
        <f t="shared" si="41"/>
        <v>#DIV/0!</v>
      </c>
      <c r="AP44" s="192"/>
      <c r="AQ44" s="273">
        <f>AP44*INDEX('Select Year'!Z$19:AE$19,,MATCH($BN$5,'Select Year'!Z$10:AE$10,0))</f>
        <v>0</v>
      </c>
      <c r="AR44" s="256"/>
      <c r="AS44" s="257" t="e">
        <f t="shared" si="42"/>
        <v>#DIV/0!</v>
      </c>
      <c r="AT44" s="192"/>
      <c r="AU44" s="273">
        <f>AT44*INDEX('Select Year'!Z$19:AE$19,,MATCH($BN$5,'Select Year'!Z$10:AE$10,0))</f>
        <v>0</v>
      </c>
      <c r="AV44" s="256"/>
      <c r="AW44" s="297" t="e">
        <f t="shared" si="43"/>
        <v>#DIV/0!</v>
      </c>
      <c r="CZ44" s="121"/>
    </row>
    <row r="45" spans="1:104" ht="14.25" customHeight="1" x14ac:dyDescent="0.2">
      <c r="A45" s="9" t="e">
        <f>B45&amp;#REF!</f>
        <v>#REF!</v>
      </c>
      <c r="B45" s="85" t="s">
        <v>3</v>
      </c>
      <c r="C45" s="49">
        <f t="shared" si="29"/>
        <v>0</v>
      </c>
      <c r="D45" s="309">
        <f t="shared" si="30"/>
        <v>17800</v>
      </c>
      <c r="E45" s="273">
        <f>D45*INDEX('Select Year'!Z$19:AE$19,,MATCH($BN$5,'Select Year'!Z$10:AE$10,0))</f>
        <v>164988.20000000001</v>
      </c>
      <c r="F45" s="284">
        <f t="shared" si="31"/>
        <v>27902</v>
      </c>
      <c r="G45" s="285">
        <f t="shared" si="32"/>
        <v>1.5675280898876405</v>
      </c>
      <c r="H45" s="285">
        <f t="shared" si="33"/>
        <v>0.16911512459678935</v>
      </c>
      <c r="I45" s="183" t="e">
        <f>E45*INDEX('Select Year'!AA$11:AE$15,MATCH(Petrol!C45,'Select Year'!W$11:W$15,0),MATCH($BN$5,'Select Year'!AA$10:AE$10,0))</f>
        <v>#N/A</v>
      </c>
      <c r="J45" s="192">
        <v>10000</v>
      </c>
      <c r="K45" s="273">
        <f>J45*INDEX('Select Year'!Z$19:AE$19,,MATCH($BN$5,'Select Year'!Z$10:AE$10,0))</f>
        <v>92690</v>
      </c>
      <c r="L45" s="256">
        <f>J45*1.55</f>
        <v>15500</v>
      </c>
      <c r="M45" s="257">
        <f t="shared" si="34"/>
        <v>1.55</v>
      </c>
      <c r="N45" s="192">
        <v>7800</v>
      </c>
      <c r="O45" s="273">
        <f>N45*INDEX('Select Year'!Z$19:AE$19,,MATCH($BN$5,'Select Year'!Z$10:AE$10,0))</f>
        <v>72298.2</v>
      </c>
      <c r="P45" s="256">
        <f t="shared" ref="P45" si="45">N45*1.59</f>
        <v>12402</v>
      </c>
      <c r="Q45" s="257">
        <f t="shared" si="35"/>
        <v>1.59</v>
      </c>
      <c r="R45" s="192"/>
      <c r="S45" s="273">
        <f>R45*INDEX('Select Year'!Z$19:AE$19,,MATCH($BN$5,'Select Year'!Z$10:AE$10,0))</f>
        <v>0</v>
      </c>
      <c r="T45" s="256"/>
      <c r="U45" s="257" t="e">
        <f t="shared" si="36"/>
        <v>#DIV/0!</v>
      </c>
      <c r="V45" s="192"/>
      <c r="W45" s="273">
        <f>V45*INDEX('Select Year'!Z$19:AE$19,,MATCH($BN$5,'Select Year'!Z$10:AE$10,0))</f>
        <v>0</v>
      </c>
      <c r="X45" s="256"/>
      <c r="Y45" s="257" t="e">
        <f t="shared" si="37"/>
        <v>#DIV/0!</v>
      </c>
      <c r="Z45" s="192"/>
      <c r="AA45" s="273">
        <f>Z45*INDEX('Select Year'!Z$19:AE$19,,MATCH($BN$5,'Select Year'!Z$10:AE$10,0))</f>
        <v>0</v>
      </c>
      <c r="AB45" s="256"/>
      <c r="AC45" s="257" t="e">
        <f t="shared" si="38"/>
        <v>#DIV/0!</v>
      </c>
      <c r="AD45" s="192"/>
      <c r="AE45" s="273">
        <f>AD45*INDEX('Select Year'!Z$19:AE$19,,MATCH($BN$5,'Select Year'!Z$10:AE$10,0))</f>
        <v>0</v>
      </c>
      <c r="AF45" s="256"/>
      <c r="AG45" s="257" t="e">
        <f t="shared" si="39"/>
        <v>#DIV/0!</v>
      </c>
      <c r="AH45" s="192"/>
      <c r="AI45" s="273">
        <f>AH45*INDEX('Select Year'!Z$19:AE$19,,MATCH($BN$5,'Select Year'!Z$10:AE$10,0))</f>
        <v>0</v>
      </c>
      <c r="AJ45" s="256"/>
      <c r="AK45" s="257" t="e">
        <f t="shared" si="40"/>
        <v>#DIV/0!</v>
      </c>
      <c r="AL45" s="192"/>
      <c r="AM45" s="273">
        <f>AL45*INDEX('Select Year'!Z$19:AE$19,,MATCH($BN$5,'Select Year'!Z$10:AE$10,0))</f>
        <v>0</v>
      </c>
      <c r="AN45" s="256"/>
      <c r="AO45" s="257" t="e">
        <f t="shared" si="41"/>
        <v>#DIV/0!</v>
      </c>
      <c r="AP45" s="192"/>
      <c r="AQ45" s="273">
        <f>AP45*INDEX('Select Year'!Z$19:AE$19,,MATCH($BN$5,'Select Year'!Z$10:AE$10,0))</f>
        <v>0</v>
      </c>
      <c r="AR45" s="256"/>
      <c r="AS45" s="257" t="e">
        <f t="shared" si="42"/>
        <v>#DIV/0!</v>
      </c>
      <c r="AT45" s="192"/>
      <c r="AU45" s="273">
        <f>AT45*INDEX('Select Year'!Z$19:AE$19,,MATCH($BN$5,'Select Year'!Z$10:AE$10,0))</f>
        <v>0</v>
      </c>
      <c r="AV45" s="256"/>
      <c r="AW45" s="297" t="e">
        <f t="shared" si="43"/>
        <v>#DIV/0!</v>
      </c>
      <c r="CZ45" s="121"/>
    </row>
    <row r="46" spans="1:104" ht="14.25" customHeight="1" x14ac:dyDescent="0.2">
      <c r="A46" s="9" t="e">
        <f>B46&amp;#REF!</f>
        <v>#REF!</v>
      </c>
      <c r="B46" s="85" t="s">
        <v>4</v>
      </c>
      <c r="C46" s="49">
        <f t="shared" si="29"/>
        <v>0</v>
      </c>
      <c r="D46" s="309">
        <f t="shared" si="30"/>
        <v>9900</v>
      </c>
      <c r="E46" s="273">
        <f>D46*INDEX('Select Year'!Z$19:AE$19,,MATCH($BN$5,'Select Year'!Z$10:AE$10,0))</f>
        <v>91763.1</v>
      </c>
      <c r="F46" s="284">
        <f t="shared" si="31"/>
        <v>15790.5</v>
      </c>
      <c r="G46" s="285">
        <f t="shared" si="32"/>
        <v>1.595</v>
      </c>
      <c r="H46" s="285">
        <f t="shared" si="33"/>
        <v>0.17207897292048763</v>
      </c>
      <c r="I46" s="183" t="e">
        <f>E46*INDEX('Select Year'!AA$11:AE$15,MATCH(Petrol!C46,'Select Year'!W$11:W$15,0),MATCH($BN$5,'Select Year'!AA$10:AE$10,0))</f>
        <v>#N/A</v>
      </c>
      <c r="J46" s="192">
        <v>9900</v>
      </c>
      <c r="K46" s="273">
        <f>J46*INDEX('Select Year'!Z$19:AE$19,,MATCH($BN$5,'Select Year'!Z$10:AE$10,0))</f>
        <v>91763.1</v>
      </c>
      <c r="L46" s="256">
        <f>J46*1.595</f>
        <v>15790.5</v>
      </c>
      <c r="M46" s="257">
        <f t="shared" si="34"/>
        <v>1.595</v>
      </c>
      <c r="N46" s="192"/>
      <c r="O46" s="273">
        <f>N46*INDEX('Select Year'!Z$19:AE$19,,MATCH($BN$5,'Select Year'!Z$10:AE$10,0))</f>
        <v>0</v>
      </c>
      <c r="P46" s="256"/>
      <c r="Q46" s="257" t="e">
        <f t="shared" si="35"/>
        <v>#DIV/0!</v>
      </c>
      <c r="R46" s="192"/>
      <c r="S46" s="273">
        <f>R46*INDEX('Select Year'!Z$19:AE$19,,MATCH($BN$5,'Select Year'!Z$10:AE$10,0))</f>
        <v>0</v>
      </c>
      <c r="T46" s="256"/>
      <c r="U46" s="257" t="e">
        <f t="shared" si="36"/>
        <v>#DIV/0!</v>
      </c>
      <c r="V46" s="192"/>
      <c r="W46" s="273">
        <f>V46*INDEX('Select Year'!Z$19:AE$19,,MATCH($BN$5,'Select Year'!Z$10:AE$10,0))</f>
        <v>0</v>
      </c>
      <c r="X46" s="256"/>
      <c r="Y46" s="257" t="e">
        <f t="shared" si="37"/>
        <v>#DIV/0!</v>
      </c>
      <c r="Z46" s="192"/>
      <c r="AA46" s="273">
        <f>Z46*INDEX('Select Year'!Z$19:AE$19,,MATCH($BN$5,'Select Year'!Z$10:AE$10,0))</f>
        <v>0</v>
      </c>
      <c r="AB46" s="256"/>
      <c r="AC46" s="257" t="e">
        <f t="shared" si="38"/>
        <v>#DIV/0!</v>
      </c>
      <c r="AD46" s="192"/>
      <c r="AE46" s="273">
        <f>AD46*INDEX('Select Year'!Z$19:AE$19,,MATCH($BN$5,'Select Year'!Z$10:AE$10,0))</f>
        <v>0</v>
      </c>
      <c r="AF46" s="256"/>
      <c r="AG46" s="257" t="e">
        <f t="shared" si="39"/>
        <v>#DIV/0!</v>
      </c>
      <c r="AH46" s="192"/>
      <c r="AI46" s="273">
        <f>AH46*INDEX('Select Year'!Z$19:AE$19,,MATCH($BN$5,'Select Year'!Z$10:AE$10,0))</f>
        <v>0</v>
      </c>
      <c r="AJ46" s="256"/>
      <c r="AK46" s="257" t="e">
        <f t="shared" si="40"/>
        <v>#DIV/0!</v>
      </c>
      <c r="AL46" s="192"/>
      <c r="AM46" s="273">
        <f>AL46*INDEX('Select Year'!Z$19:AE$19,,MATCH($BN$5,'Select Year'!Z$10:AE$10,0))</f>
        <v>0</v>
      </c>
      <c r="AN46" s="256"/>
      <c r="AO46" s="257" t="e">
        <f t="shared" si="41"/>
        <v>#DIV/0!</v>
      </c>
      <c r="AP46" s="192"/>
      <c r="AQ46" s="273">
        <f>AP46*INDEX('Select Year'!Z$19:AE$19,,MATCH($BN$5,'Select Year'!Z$10:AE$10,0))</f>
        <v>0</v>
      </c>
      <c r="AR46" s="256"/>
      <c r="AS46" s="257" t="e">
        <f t="shared" si="42"/>
        <v>#DIV/0!</v>
      </c>
      <c r="AT46" s="192"/>
      <c r="AU46" s="273">
        <f>AT46*INDEX('Select Year'!Z$19:AE$19,,MATCH($BN$5,'Select Year'!Z$10:AE$10,0))</f>
        <v>0</v>
      </c>
      <c r="AV46" s="256"/>
      <c r="AW46" s="297" t="e">
        <f t="shared" si="43"/>
        <v>#DIV/0!</v>
      </c>
      <c r="CZ46" s="121"/>
    </row>
    <row r="47" spans="1:104" ht="14.25" customHeight="1" x14ac:dyDescent="0.2">
      <c r="A47" s="9" t="e">
        <f>B47&amp;#REF!</f>
        <v>#REF!</v>
      </c>
      <c r="B47" s="85" t="s">
        <v>5</v>
      </c>
      <c r="C47" s="49">
        <f t="shared" si="29"/>
        <v>0</v>
      </c>
      <c r="D47" s="309">
        <f t="shared" si="30"/>
        <v>11000</v>
      </c>
      <c r="E47" s="273">
        <f>D47*INDEX('Select Year'!Z$19:AE$19,,MATCH($BN$5,'Select Year'!Z$10:AE$10,0))</f>
        <v>101959</v>
      </c>
      <c r="F47" s="284">
        <f t="shared" si="31"/>
        <v>17490</v>
      </c>
      <c r="G47" s="285">
        <f t="shared" si="32"/>
        <v>1.59</v>
      </c>
      <c r="H47" s="285">
        <f t="shared" si="33"/>
        <v>0.17153954040349553</v>
      </c>
      <c r="I47" s="183" t="e">
        <f>E47*INDEX('Select Year'!AA$11:AE$15,MATCH(Petrol!C47,'Select Year'!W$11:W$15,0),MATCH($BN$5,'Select Year'!AA$10:AE$10,0))</f>
        <v>#N/A</v>
      </c>
      <c r="J47" s="192">
        <v>11000</v>
      </c>
      <c r="K47" s="273">
        <f>J47*INDEX('Select Year'!Z$19:AE$19,,MATCH($BN$5,'Select Year'!Z$10:AE$10,0))</f>
        <v>101959</v>
      </c>
      <c r="L47" s="256">
        <f t="shared" ref="L47:L48" si="46">J47*1.59</f>
        <v>17490</v>
      </c>
      <c r="M47" s="257">
        <f t="shared" si="34"/>
        <v>1.59</v>
      </c>
      <c r="N47" s="192"/>
      <c r="O47" s="273">
        <f>N47*INDEX('Select Year'!Z$19:AE$19,,MATCH($BN$5,'Select Year'!Z$10:AE$10,0))</f>
        <v>0</v>
      </c>
      <c r="P47" s="256"/>
      <c r="Q47" s="257" t="e">
        <f t="shared" si="35"/>
        <v>#DIV/0!</v>
      </c>
      <c r="R47" s="192"/>
      <c r="S47" s="273">
        <f>R47*INDEX('Select Year'!Z$19:AE$19,,MATCH($BN$5,'Select Year'!Z$10:AE$10,0))</f>
        <v>0</v>
      </c>
      <c r="T47" s="256"/>
      <c r="U47" s="257" t="e">
        <f t="shared" si="36"/>
        <v>#DIV/0!</v>
      </c>
      <c r="V47" s="192"/>
      <c r="W47" s="273">
        <f>V47*INDEX('Select Year'!Z$19:AE$19,,MATCH($BN$5,'Select Year'!Z$10:AE$10,0))</f>
        <v>0</v>
      </c>
      <c r="X47" s="256"/>
      <c r="Y47" s="257" t="e">
        <f t="shared" si="37"/>
        <v>#DIV/0!</v>
      </c>
      <c r="Z47" s="192"/>
      <c r="AA47" s="273">
        <f>Z47*INDEX('Select Year'!Z$19:AE$19,,MATCH($BN$5,'Select Year'!Z$10:AE$10,0))</f>
        <v>0</v>
      </c>
      <c r="AB47" s="256"/>
      <c r="AC47" s="257" t="e">
        <f t="shared" si="38"/>
        <v>#DIV/0!</v>
      </c>
      <c r="AD47" s="192"/>
      <c r="AE47" s="273">
        <f>AD47*INDEX('Select Year'!Z$19:AE$19,,MATCH($BN$5,'Select Year'!Z$10:AE$10,0))</f>
        <v>0</v>
      </c>
      <c r="AF47" s="256"/>
      <c r="AG47" s="257" t="e">
        <f t="shared" si="39"/>
        <v>#DIV/0!</v>
      </c>
      <c r="AH47" s="192"/>
      <c r="AI47" s="273">
        <f>AH47*INDEX('Select Year'!Z$19:AE$19,,MATCH($BN$5,'Select Year'!Z$10:AE$10,0))</f>
        <v>0</v>
      </c>
      <c r="AJ47" s="256"/>
      <c r="AK47" s="257" t="e">
        <f t="shared" si="40"/>
        <v>#DIV/0!</v>
      </c>
      <c r="AL47" s="192"/>
      <c r="AM47" s="273">
        <f>AL47*INDEX('Select Year'!Z$19:AE$19,,MATCH($BN$5,'Select Year'!Z$10:AE$10,0))</f>
        <v>0</v>
      </c>
      <c r="AN47" s="256"/>
      <c r="AO47" s="257" t="e">
        <f t="shared" si="41"/>
        <v>#DIV/0!</v>
      </c>
      <c r="AP47" s="192"/>
      <c r="AQ47" s="273">
        <f>AP47*INDEX('Select Year'!Z$19:AE$19,,MATCH($BN$5,'Select Year'!Z$10:AE$10,0))</f>
        <v>0</v>
      </c>
      <c r="AR47" s="256"/>
      <c r="AS47" s="257" t="e">
        <f t="shared" si="42"/>
        <v>#DIV/0!</v>
      </c>
      <c r="AT47" s="192"/>
      <c r="AU47" s="273">
        <f>AT47*INDEX('Select Year'!Z$19:AE$19,,MATCH($BN$5,'Select Year'!Z$10:AE$10,0))</f>
        <v>0</v>
      </c>
      <c r="AV47" s="256"/>
      <c r="AW47" s="297" t="e">
        <f t="shared" si="43"/>
        <v>#DIV/0!</v>
      </c>
      <c r="CZ47" s="121"/>
    </row>
    <row r="48" spans="1:104" ht="14.25" customHeight="1" x14ac:dyDescent="0.2">
      <c r="A48" s="9" t="e">
        <f>B48&amp;#REF!</f>
        <v>#REF!</v>
      </c>
      <c r="B48" s="85" t="s">
        <v>6</v>
      </c>
      <c r="C48" s="49">
        <f t="shared" si="29"/>
        <v>0</v>
      </c>
      <c r="D48" s="309">
        <f t="shared" si="30"/>
        <v>12000</v>
      </c>
      <c r="E48" s="273">
        <f>D48*INDEX('Select Year'!Z$19:AE$19,,MATCH($BN$5,'Select Year'!Z$10:AE$10,0))</f>
        <v>111228</v>
      </c>
      <c r="F48" s="284">
        <f t="shared" si="31"/>
        <v>19080</v>
      </c>
      <c r="G48" s="285">
        <f t="shared" si="32"/>
        <v>1.59</v>
      </c>
      <c r="H48" s="285">
        <f t="shared" si="33"/>
        <v>0.17153954040349553</v>
      </c>
      <c r="I48" s="183" t="e">
        <f>E48*INDEX('Select Year'!AA$11:AE$15,MATCH(Petrol!C48,'Select Year'!W$11:W$15,0),MATCH($BN$5,'Select Year'!AA$10:AE$10,0))</f>
        <v>#N/A</v>
      </c>
      <c r="J48" s="192">
        <v>12000</v>
      </c>
      <c r="K48" s="273">
        <f>J48*INDEX('Select Year'!Z$19:AE$19,,MATCH($BN$5,'Select Year'!Z$10:AE$10,0))</f>
        <v>111228</v>
      </c>
      <c r="L48" s="256">
        <f t="shared" si="46"/>
        <v>19080</v>
      </c>
      <c r="M48" s="257">
        <f t="shared" si="34"/>
        <v>1.59</v>
      </c>
      <c r="N48" s="192"/>
      <c r="O48" s="273">
        <f>N48*INDEX('Select Year'!Z$19:AE$19,,MATCH($BN$5,'Select Year'!Z$10:AE$10,0))</f>
        <v>0</v>
      </c>
      <c r="P48" s="256"/>
      <c r="Q48" s="257" t="e">
        <f t="shared" si="35"/>
        <v>#DIV/0!</v>
      </c>
      <c r="R48" s="192"/>
      <c r="S48" s="273">
        <f>R48*INDEX('Select Year'!Z$19:AE$19,,MATCH($BN$5,'Select Year'!Z$10:AE$10,0))</f>
        <v>0</v>
      </c>
      <c r="T48" s="256"/>
      <c r="U48" s="257" t="e">
        <f t="shared" si="36"/>
        <v>#DIV/0!</v>
      </c>
      <c r="V48" s="192"/>
      <c r="W48" s="273">
        <f>V48*INDEX('Select Year'!Z$19:AE$19,,MATCH($BN$5,'Select Year'!Z$10:AE$10,0))</f>
        <v>0</v>
      </c>
      <c r="X48" s="256"/>
      <c r="Y48" s="257" t="e">
        <f t="shared" si="37"/>
        <v>#DIV/0!</v>
      </c>
      <c r="Z48" s="192"/>
      <c r="AA48" s="273">
        <f>Z48*INDEX('Select Year'!Z$19:AE$19,,MATCH($BN$5,'Select Year'!Z$10:AE$10,0))</f>
        <v>0</v>
      </c>
      <c r="AB48" s="256"/>
      <c r="AC48" s="257" t="e">
        <f t="shared" si="38"/>
        <v>#DIV/0!</v>
      </c>
      <c r="AD48" s="192"/>
      <c r="AE48" s="273">
        <f>AD48*INDEX('Select Year'!Z$19:AE$19,,MATCH($BN$5,'Select Year'!Z$10:AE$10,0))</f>
        <v>0</v>
      </c>
      <c r="AF48" s="256"/>
      <c r="AG48" s="257" t="e">
        <f t="shared" si="39"/>
        <v>#DIV/0!</v>
      </c>
      <c r="AH48" s="192"/>
      <c r="AI48" s="273">
        <f>AH48*INDEX('Select Year'!Z$19:AE$19,,MATCH($BN$5,'Select Year'!Z$10:AE$10,0))</f>
        <v>0</v>
      </c>
      <c r="AJ48" s="256"/>
      <c r="AK48" s="257" t="e">
        <f t="shared" si="40"/>
        <v>#DIV/0!</v>
      </c>
      <c r="AL48" s="192"/>
      <c r="AM48" s="273">
        <f>AL48*INDEX('Select Year'!Z$19:AE$19,,MATCH($BN$5,'Select Year'!Z$10:AE$10,0))</f>
        <v>0</v>
      </c>
      <c r="AN48" s="256"/>
      <c r="AO48" s="257" t="e">
        <f t="shared" si="41"/>
        <v>#DIV/0!</v>
      </c>
      <c r="AP48" s="192"/>
      <c r="AQ48" s="273">
        <f>AP48*INDEX('Select Year'!Z$19:AE$19,,MATCH($BN$5,'Select Year'!Z$10:AE$10,0))</f>
        <v>0</v>
      </c>
      <c r="AR48" s="256"/>
      <c r="AS48" s="257" t="e">
        <f t="shared" si="42"/>
        <v>#DIV/0!</v>
      </c>
      <c r="AT48" s="192"/>
      <c r="AU48" s="273">
        <f>AT48*INDEX('Select Year'!Z$19:AE$19,,MATCH($BN$5,'Select Year'!Z$10:AE$10,0))</f>
        <v>0</v>
      </c>
      <c r="AV48" s="256"/>
      <c r="AW48" s="297" t="e">
        <f t="shared" si="43"/>
        <v>#DIV/0!</v>
      </c>
      <c r="CZ48" s="121"/>
    </row>
    <row r="49" spans="1:104" ht="14.25" customHeight="1" x14ac:dyDescent="0.2">
      <c r="A49" s="9" t="e">
        <f>B49&amp;#REF!</f>
        <v>#REF!</v>
      </c>
      <c r="B49" s="85" t="s">
        <v>7</v>
      </c>
      <c r="C49" s="49">
        <f t="shared" si="29"/>
        <v>0</v>
      </c>
      <c r="D49" s="309">
        <f t="shared" si="30"/>
        <v>9000</v>
      </c>
      <c r="E49" s="273">
        <f>D49*INDEX('Select Year'!Z$19:AE$19,,MATCH($BN$5,'Select Year'!Z$10:AE$10,0))</f>
        <v>83421</v>
      </c>
      <c r="F49" s="284">
        <f t="shared" si="31"/>
        <v>13500</v>
      </c>
      <c r="G49" s="285">
        <f t="shared" si="32"/>
        <v>1.5</v>
      </c>
      <c r="H49" s="285">
        <f t="shared" si="33"/>
        <v>0.16182975509763728</v>
      </c>
      <c r="I49" s="183" t="e">
        <f>E49*INDEX('Select Year'!AA$11:AE$15,MATCH(Petrol!C49,'Select Year'!W$11:W$15,0),MATCH($BN$5,'Select Year'!AA$10:AE$10,0))</f>
        <v>#N/A</v>
      </c>
      <c r="J49" s="192">
        <v>9000</v>
      </c>
      <c r="K49" s="273">
        <f>J49*INDEX('Select Year'!Z$19:AE$19,,MATCH($BN$5,'Select Year'!Z$10:AE$10,0))</f>
        <v>83421</v>
      </c>
      <c r="L49" s="256">
        <f>J49*1.5</f>
        <v>13500</v>
      </c>
      <c r="M49" s="257">
        <f t="shared" si="34"/>
        <v>1.5</v>
      </c>
      <c r="N49" s="192"/>
      <c r="O49" s="273">
        <f>N49*INDEX('Select Year'!Z$19:AE$19,,MATCH($BN$5,'Select Year'!Z$10:AE$10,0))</f>
        <v>0</v>
      </c>
      <c r="P49" s="256"/>
      <c r="Q49" s="257" t="e">
        <f t="shared" si="35"/>
        <v>#DIV/0!</v>
      </c>
      <c r="R49" s="192"/>
      <c r="S49" s="273">
        <f>R49*INDEX('Select Year'!Z$19:AE$19,,MATCH($BN$5,'Select Year'!Z$10:AE$10,0))</f>
        <v>0</v>
      </c>
      <c r="T49" s="256"/>
      <c r="U49" s="257" t="e">
        <f t="shared" si="36"/>
        <v>#DIV/0!</v>
      </c>
      <c r="V49" s="192"/>
      <c r="W49" s="273">
        <f>V49*INDEX('Select Year'!Z$19:AE$19,,MATCH($BN$5,'Select Year'!Z$10:AE$10,0))</f>
        <v>0</v>
      </c>
      <c r="X49" s="256"/>
      <c r="Y49" s="257" t="e">
        <f t="shared" si="37"/>
        <v>#DIV/0!</v>
      </c>
      <c r="Z49" s="192"/>
      <c r="AA49" s="273">
        <f>Z49*INDEX('Select Year'!Z$19:AE$19,,MATCH($BN$5,'Select Year'!Z$10:AE$10,0))</f>
        <v>0</v>
      </c>
      <c r="AB49" s="256"/>
      <c r="AC49" s="257" t="e">
        <f t="shared" si="38"/>
        <v>#DIV/0!</v>
      </c>
      <c r="AD49" s="192"/>
      <c r="AE49" s="273">
        <f>AD49*INDEX('Select Year'!Z$19:AE$19,,MATCH($BN$5,'Select Year'!Z$10:AE$10,0))</f>
        <v>0</v>
      </c>
      <c r="AF49" s="256"/>
      <c r="AG49" s="257" t="e">
        <f t="shared" si="39"/>
        <v>#DIV/0!</v>
      </c>
      <c r="AH49" s="192"/>
      <c r="AI49" s="273">
        <f>AH49*INDEX('Select Year'!Z$19:AE$19,,MATCH($BN$5,'Select Year'!Z$10:AE$10,0))</f>
        <v>0</v>
      </c>
      <c r="AJ49" s="256"/>
      <c r="AK49" s="257" t="e">
        <f t="shared" si="40"/>
        <v>#DIV/0!</v>
      </c>
      <c r="AL49" s="192"/>
      <c r="AM49" s="273">
        <f>AL49*INDEX('Select Year'!Z$19:AE$19,,MATCH($BN$5,'Select Year'!Z$10:AE$10,0))</f>
        <v>0</v>
      </c>
      <c r="AN49" s="256"/>
      <c r="AO49" s="257" t="e">
        <f t="shared" si="41"/>
        <v>#DIV/0!</v>
      </c>
      <c r="AP49" s="192"/>
      <c r="AQ49" s="273">
        <f>AP49*INDEX('Select Year'!Z$19:AE$19,,MATCH($BN$5,'Select Year'!Z$10:AE$10,0))</f>
        <v>0</v>
      </c>
      <c r="AR49" s="256"/>
      <c r="AS49" s="257" t="e">
        <f t="shared" si="42"/>
        <v>#DIV/0!</v>
      </c>
      <c r="AT49" s="192"/>
      <c r="AU49" s="273">
        <f>AT49*INDEX('Select Year'!Z$19:AE$19,,MATCH($BN$5,'Select Year'!Z$10:AE$10,0))</f>
        <v>0</v>
      </c>
      <c r="AV49" s="256"/>
      <c r="AW49" s="297" t="e">
        <f t="shared" si="43"/>
        <v>#DIV/0!</v>
      </c>
      <c r="CZ49" s="121"/>
    </row>
    <row r="50" spans="1:104" ht="14.25" customHeight="1" x14ac:dyDescent="0.2">
      <c r="A50" s="9" t="e">
        <f>B50&amp;#REF!</f>
        <v>#REF!</v>
      </c>
      <c r="B50" s="85" t="s">
        <v>8</v>
      </c>
      <c r="C50" s="49">
        <f t="shared" si="29"/>
        <v>0</v>
      </c>
      <c r="D50" s="309">
        <f t="shared" si="30"/>
        <v>10500</v>
      </c>
      <c r="E50" s="273">
        <f>D50*INDEX('Select Year'!Z$19:AE$19,,MATCH($BN$5,'Select Year'!Z$10:AE$10,0))</f>
        <v>97324.5</v>
      </c>
      <c r="F50" s="284">
        <f t="shared" si="31"/>
        <v>16695</v>
      </c>
      <c r="G50" s="285">
        <f t="shared" si="32"/>
        <v>1.59</v>
      </c>
      <c r="H50" s="285">
        <f t="shared" si="33"/>
        <v>0.17153954040349553</v>
      </c>
      <c r="I50" s="183" t="e">
        <f>E50*INDEX('Select Year'!AA$11:AE$15,MATCH(Petrol!C50,'Select Year'!W$11:W$15,0),MATCH($BN$5,'Select Year'!AA$10:AE$10,0))</f>
        <v>#N/A</v>
      </c>
      <c r="J50" s="192">
        <v>10500</v>
      </c>
      <c r="K50" s="273">
        <f>J50*INDEX('Select Year'!Z$19:AE$19,,MATCH($BN$5,'Select Year'!Z$10:AE$10,0))</f>
        <v>97324.5</v>
      </c>
      <c r="L50" s="256">
        <f t="shared" ref="L50:L51" si="47">J50*1.59</f>
        <v>16695</v>
      </c>
      <c r="M50" s="257">
        <f t="shared" si="34"/>
        <v>1.59</v>
      </c>
      <c r="N50" s="192"/>
      <c r="O50" s="273">
        <f>N50*INDEX('Select Year'!Z$19:AE$19,,MATCH($BN$5,'Select Year'!Z$10:AE$10,0))</f>
        <v>0</v>
      </c>
      <c r="P50" s="256"/>
      <c r="Q50" s="257" t="e">
        <f t="shared" si="35"/>
        <v>#DIV/0!</v>
      </c>
      <c r="R50" s="192"/>
      <c r="S50" s="273">
        <f>R50*INDEX('Select Year'!Z$19:AE$19,,MATCH($BN$5,'Select Year'!Z$10:AE$10,0))</f>
        <v>0</v>
      </c>
      <c r="T50" s="256"/>
      <c r="U50" s="257" t="e">
        <f t="shared" si="36"/>
        <v>#DIV/0!</v>
      </c>
      <c r="V50" s="192"/>
      <c r="W50" s="273">
        <f>V50*INDEX('Select Year'!Z$19:AE$19,,MATCH($BN$5,'Select Year'!Z$10:AE$10,0))</f>
        <v>0</v>
      </c>
      <c r="X50" s="256"/>
      <c r="Y50" s="257" t="e">
        <f t="shared" si="37"/>
        <v>#DIV/0!</v>
      </c>
      <c r="Z50" s="192"/>
      <c r="AA50" s="273">
        <f>Z50*INDEX('Select Year'!Z$19:AE$19,,MATCH($BN$5,'Select Year'!Z$10:AE$10,0))</f>
        <v>0</v>
      </c>
      <c r="AB50" s="256"/>
      <c r="AC50" s="257" t="e">
        <f t="shared" si="38"/>
        <v>#DIV/0!</v>
      </c>
      <c r="AD50" s="192"/>
      <c r="AE50" s="273">
        <f>AD50*INDEX('Select Year'!Z$19:AE$19,,MATCH($BN$5,'Select Year'!Z$10:AE$10,0))</f>
        <v>0</v>
      </c>
      <c r="AF50" s="256"/>
      <c r="AG50" s="257" t="e">
        <f t="shared" si="39"/>
        <v>#DIV/0!</v>
      </c>
      <c r="AH50" s="192"/>
      <c r="AI50" s="273">
        <f>AH50*INDEX('Select Year'!Z$19:AE$19,,MATCH($BN$5,'Select Year'!Z$10:AE$10,0))</f>
        <v>0</v>
      </c>
      <c r="AJ50" s="256"/>
      <c r="AK50" s="257" t="e">
        <f t="shared" si="40"/>
        <v>#DIV/0!</v>
      </c>
      <c r="AL50" s="192"/>
      <c r="AM50" s="273">
        <f>AL50*INDEX('Select Year'!Z$19:AE$19,,MATCH($BN$5,'Select Year'!Z$10:AE$10,0))</f>
        <v>0</v>
      </c>
      <c r="AN50" s="256"/>
      <c r="AO50" s="257" t="e">
        <f t="shared" si="41"/>
        <v>#DIV/0!</v>
      </c>
      <c r="AP50" s="192"/>
      <c r="AQ50" s="273">
        <f>AP50*INDEX('Select Year'!Z$19:AE$19,,MATCH($BN$5,'Select Year'!Z$10:AE$10,0))</f>
        <v>0</v>
      </c>
      <c r="AR50" s="256"/>
      <c r="AS50" s="257" t="e">
        <f t="shared" si="42"/>
        <v>#DIV/0!</v>
      </c>
      <c r="AT50" s="192"/>
      <c r="AU50" s="273">
        <f>AT50*INDEX('Select Year'!Z$19:AE$19,,MATCH($BN$5,'Select Year'!Z$10:AE$10,0))</f>
        <v>0</v>
      </c>
      <c r="AV50" s="256"/>
      <c r="AW50" s="297" t="e">
        <f t="shared" si="43"/>
        <v>#DIV/0!</v>
      </c>
      <c r="CZ50" s="121"/>
    </row>
    <row r="51" spans="1:104" ht="14.25" customHeight="1" x14ac:dyDescent="0.2">
      <c r="A51" s="9" t="e">
        <f>B51&amp;#REF!</f>
        <v>#REF!</v>
      </c>
      <c r="B51" s="85" t="s">
        <v>9</v>
      </c>
      <c r="C51" s="49">
        <f t="shared" si="29"/>
        <v>0</v>
      </c>
      <c r="D51" s="309">
        <f t="shared" si="30"/>
        <v>11000</v>
      </c>
      <c r="E51" s="273">
        <f>D51*INDEX('Select Year'!Z$19:AE$19,,MATCH($BN$5,'Select Year'!Z$10:AE$10,0))</f>
        <v>101959</v>
      </c>
      <c r="F51" s="284">
        <f t="shared" si="31"/>
        <v>17490</v>
      </c>
      <c r="G51" s="285">
        <f t="shared" si="32"/>
        <v>1.59</v>
      </c>
      <c r="H51" s="285">
        <f t="shared" si="33"/>
        <v>0.17153954040349553</v>
      </c>
      <c r="I51" s="183" t="e">
        <f>E51*INDEX('Select Year'!AA$11:AE$15,MATCH(Petrol!C51,'Select Year'!W$11:W$15,0),MATCH($BN$5,'Select Year'!AA$10:AE$10,0))</f>
        <v>#N/A</v>
      </c>
      <c r="J51" s="192">
        <v>11000</v>
      </c>
      <c r="K51" s="273">
        <f>J51*INDEX('Select Year'!Z$19:AE$19,,MATCH($BN$5,'Select Year'!Z$10:AE$10,0))</f>
        <v>101959</v>
      </c>
      <c r="L51" s="256">
        <f t="shared" si="47"/>
        <v>17490</v>
      </c>
      <c r="M51" s="257">
        <f t="shared" si="34"/>
        <v>1.59</v>
      </c>
      <c r="N51" s="192"/>
      <c r="O51" s="273">
        <f>N51*INDEX('Select Year'!Z$19:AE$19,,MATCH($BN$5,'Select Year'!Z$10:AE$10,0))</f>
        <v>0</v>
      </c>
      <c r="P51" s="256"/>
      <c r="Q51" s="257" t="e">
        <f t="shared" si="35"/>
        <v>#DIV/0!</v>
      </c>
      <c r="R51" s="192"/>
      <c r="S51" s="273">
        <f>R51*INDEX('Select Year'!Z$19:AE$19,,MATCH($BN$5,'Select Year'!Z$10:AE$10,0))</f>
        <v>0</v>
      </c>
      <c r="T51" s="256"/>
      <c r="U51" s="257" t="e">
        <f t="shared" si="36"/>
        <v>#DIV/0!</v>
      </c>
      <c r="V51" s="192"/>
      <c r="W51" s="273">
        <f>V51*INDEX('Select Year'!Z$19:AE$19,,MATCH($BN$5,'Select Year'!Z$10:AE$10,0))</f>
        <v>0</v>
      </c>
      <c r="X51" s="256"/>
      <c r="Y51" s="257" t="e">
        <f t="shared" si="37"/>
        <v>#DIV/0!</v>
      </c>
      <c r="Z51" s="192"/>
      <c r="AA51" s="273">
        <f>Z51*INDEX('Select Year'!Z$19:AE$19,,MATCH($BN$5,'Select Year'!Z$10:AE$10,0))</f>
        <v>0</v>
      </c>
      <c r="AB51" s="256"/>
      <c r="AC51" s="257" t="e">
        <f t="shared" si="38"/>
        <v>#DIV/0!</v>
      </c>
      <c r="AD51" s="192"/>
      <c r="AE51" s="273">
        <f>AD51*INDEX('Select Year'!Z$19:AE$19,,MATCH($BN$5,'Select Year'!Z$10:AE$10,0))</f>
        <v>0</v>
      </c>
      <c r="AF51" s="256"/>
      <c r="AG51" s="257" t="e">
        <f t="shared" si="39"/>
        <v>#DIV/0!</v>
      </c>
      <c r="AH51" s="192"/>
      <c r="AI51" s="273">
        <f>AH51*INDEX('Select Year'!Z$19:AE$19,,MATCH($BN$5,'Select Year'!Z$10:AE$10,0))</f>
        <v>0</v>
      </c>
      <c r="AJ51" s="256"/>
      <c r="AK51" s="257" t="e">
        <f t="shared" si="40"/>
        <v>#DIV/0!</v>
      </c>
      <c r="AL51" s="192"/>
      <c r="AM51" s="273">
        <f>AL51*INDEX('Select Year'!Z$19:AE$19,,MATCH($BN$5,'Select Year'!Z$10:AE$10,0))</f>
        <v>0</v>
      </c>
      <c r="AN51" s="256"/>
      <c r="AO51" s="257" t="e">
        <f t="shared" si="41"/>
        <v>#DIV/0!</v>
      </c>
      <c r="AP51" s="192"/>
      <c r="AQ51" s="273">
        <f>AP51*INDEX('Select Year'!Z$19:AE$19,,MATCH($BN$5,'Select Year'!Z$10:AE$10,0))</f>
        <v>0</v>
      </c>
      <c r="AR51" s="256"/>
      <c r="AS51" s="257" t="e">
        <f t="shared" si="42"/>
        <v>#DIV/0!</v>
      </c>
      <c r="AT51" s="192"/>
      <c r="AU51" s="273">
        <f>AT51*INDEX('Select Year'!Z$19:AE$19,,MATCH($BN$5,'Select Year'!Z$10:AE$10,0))</f>
        <v>0</v>
      </c>
      <c r="AV51" s="256"/>
      <c r="AW51" s="297" t="e">
        <f t="shared" si="43"/>
        <v>#DIV/0!</v>
      </c>
      <c r="CZ51" s="121"/>
    </row>
    <row r="52" spans="1:104" ht="14.25" customHeight="1" x14ac:dyDescent="0.2">
      <c r="A52" s="9" t="e">
        <f>B52&amp;#REF!</f>
        <v>#REF!</v>
      </c>
      <c r="B52" s="85" t="s">
        <v>10</v>
      </c>
      <c r="C52" s="49">
        <f t="shared" si="29"/>
        <v>0</v>
      </c>
      <c r="D52" s="309">
        <f t="shared" si="30"/>
        <v>19000</v>
      </c>
      <c r="E52" s="273">
        <f>D52*INDEX('Select Year'!Z$19:AE$19,,MATCH($BN$5,'Select Year'!Z$10:AE$10,0))</f>
        <v>176111</v>
      </c>
      <c r="F52" s="284">
        <f t="shared" si="31"/>
        <v>29220</v>
      </c>
      <c r="G52" s="285">
        <f t="shared" si="32"/>
        <v>1.5378947368421052</v>
      </c>
      <c r="H52" s="285">
        <f t="shared" si="33"/>
        <v>0.16591808575273548</v>
      </c>
      <c r="I52" s="183" t="e">
        <f>E52*INDEX('Select Year'!AA$11:AE$15,MATCH(Petrol!C52,'Select Year'!W$11:W$15,0),MATCH($BN$5,'Select Year'!AA$10:AE$10,0))</f>
        <v>#N/A</v>
      </c>
      <c r="J52" s="192">
        <v>11000</v>
      </c>
      <c r="K52" s="273">
        <f>J52*INDEX('Select Year'!Z$19:AE$19,,MATCH($BN$5,'Select Year'!Z$10:AE$10,0))</f>
        <v>101959</v>
      </c>
      <c r="L52" s="256">
        <f>J52*1.5</f>
        <v>16500</v>
      </c>
      <c r="M52" s="257">
        <f t="shared" si="34"/>
        <v>1.5</v>
      </c>
      <c r="N52" s="192">
        <v>8000</v>
      </c>
      <c r="O52" s="273">
        <f>N52*INDEX('Select Year'!Z$19:AE$19,,MATCH($BN$5,'Select Year'!Z$10:AE$10,0))</f>
        <v>74152</v>
      </c>
      <c r="P52" s="256">
        <f t="shared" ref="P52:P53" si="48">N52*1.59</f>
        <v>12720</v>
      </c>
      <c r="Q52" s="257">
        <f t="shared" si="35"/>
        <v>1.59</v>
      </c>
      <c r="R52" s="192"/>
      <c r="S52" s="273">
        <f>R52*INDEX('Select Year'!Z$19:AE$19,,MATCH($BN$5,'Select Year'!Z$10:AE$10,0))</f>
        <v>0</v>
      </c>
      <c r="T52" s="256"/>
      <c r="U52" s="257" t="e">
        <f t="shared" si="36"/>
        <v>#DIV/0!</v>
      </c>
      <c r="V52" s="192"/>
      <c r="W52" s="273">
        <f>V52*INDEX('Select Year'!Z$19:AE$19,,MATCH($BN$5,'Select Year'!Z$10:AE$10,0))</f>
        <v>0</v>
      </c>
      <c r="X52" s="256"/>
      <c r="Y52" s="257" t="e">
        <f t="shared" si="37"/>
        <v>#DIV/0!</v>
      </c>
      <c r="Z52" s="192"/>
      <c r="AA52" s="273">
        <f>Z52*INDEX('Select Year'!Z$19:AE$19,,MATCH($BN$5,'Select Year'!Z$10:AE$10,0))</f>
        <v>0</v>
      </c>
      <c r="AB52" s="256"/>
      <c r="AC52" s="257" t="e">
        <f t="shared" si="38"/>
        <v>#DIV/0!</v>
      </c>
      <c r="AD52" s="192"/>
      <c r="AE52" s="273">
        <f>AD52*INDEX('Select Year'!Z$19:AE$19,,MATCH($BN$5,'Select Year'!Z$10:AE$10,0))</f>
        <v>0</v>
      </c>
      <c r="AF52" s="256"/>
      <c r="AG52" s="257" t="e">
        <f t="shared" si="39"/>
        <v>#DIV/0!</v>
      </c>
      <c r="AH52" s="192"/>
      <c r="AI52" s="273">
        <f>AH52*INDEX('Select Year'!Z$19:AE$19,,MATCH($BN$5,'Select Year'!Z$10:AE$10,0))</f>
        <v>0</v>
      </c>
      <c r="AJ52" s="256"/>
      <c r="AK52" s="257" t="e">
        <f t="shared" si="40"/>
        <v>#DIV/0!</v>
      </c>
      <c r="AL52" s="192"/>
      <c r="AM52" s="273">
        <f>AL52*INDEX('Select Year'!Z$19:AE$19,,MATCH($BN$5,'Select Year'!Z$10:AE$10,0))</f>
        <v>0</v>
      </c>
      <c r="AN52" s="256"/>
      <c r="AO52" s="257" t="e">
        <f t="shared" si="41"/>
        <v>#DIV/0!</v>
      </c>
      <c r="AP52" s="192"/>
      <c r="AQ52" s="273">
        <f>AP52*INDEX('Select Year'!Z$19:AE$19,,MATCH($BN$5,'Select Year'!Z$10:AE$10,0))</f>
        <v>0</v>
      </c>
      <c r="AR52" s="256"/>
      <c r="AS52" s="257" t="e">
        <f t="shared" si="42"/>
        <v>#DIV/0!</v>
      </c>
      <c r="AT52" s="192"/>
      <c r="AU52" s="273">
        <f>AT52*INDEX('Select Year'!Z$19:AE$19,,MATCH($BN$5,'Select Year'!Z$10:AE$10,0))</f>
        <v>0</v>
      </c>
      <c r="AV52" s="256"/>
      <c r="AW52" s="297" t="e">
        <f t="shared" si="43"/>
        <v>#DIV/0!</v>
      </c>
      <c r="CZ52" s="121"/>
    </row>
    <row r="53" spans="1:104" ht="14.25" customHeight="1" thickBot="1" x14ac:dyDescent="0.25">
      <c r="A53" s="9" t="e">
        <f>B53&amp;#REF!</f>
        <v>#REF!</v>
      </c>
      <c r="B53" s="112" t="s">
        <v>11</v>
      </c>
      <c r="C53" s="113">
        <f t="shared" si="29"/>
        <v>0</v>
      </c>
      <c r="D53" s="310">
        <f t="shared" si="30"/>
        <v>25800</v>
      </c>
      <c r="E53" s="286">
        <f>D53*INDEX('Select Year'!Z$19:AE$19,,MATCH($BN$5,'Select Year'!Z$10:AE$10,0))</f>
        <v>239140.2</v>
      </c>
      <c r="F53" s="287">
        <f t="shared" si="31"/>
        <v>41022</v>
      </c>
      <c r="G53" s="288">
        <f t="shared" si="32"/>
        <v>1.59</v>
      </c>
      <c r="H53" s="288">
        <f t="shared" si="33"/>
        <v>0.17153954040349551</v>
      </c>
      <c r="I53" s="311" t="e">
        <f>E53*INDEX('Select Year'!AA$11:AE$15,MATCH(Petrol!C53,'Select Year'!W$11:W$15,0),MATCH($BN$5,'Select Year'!AA$10:AE$10,0))</f>
        <v>#N/A</v>
      </c>
      <c r="J53" s="197">
        <v>10800</v>
      </c>
      <c r="K53" s="286">
        <f>J53*INDEX('Select Year'!Z$19:AE$19,,MATCH($BN$5,'Select Year'!Z$10:AE$10,0))</f>
        <v>100105.2</v>
      </c>
      <c r="L53" s="205">
        <f t="shared" ref="L53" si="49">J53*1.59</f>
        <v>17172</v>
      </c>
      <c r="M53" s="298">
        <f t="shared" si="34"/>
        <v>1.59</v>
      </c>
      <c r="N53" s="197">
        <v>10000</v>
      </c>
      <c r="O53" s="286">
        <f>N53*INDEX('Select Year'!Z$19:AE$19,,MATCH($BN$5,'Select Year'!Z$10:AE$10,0))</f>
        <v>92690</v>
      </c>
      <c r="P53" s="205">
        <f t="shared" si="48"/>
        <v>15900</v>
      </c>
      <c r="Q53" s="298">
        <f t="shared" si="35"/>
        <v>1.59</v>
      </c>
      <c r="R53" s="197">
        <v>5000</v>
      </c>
      <c r="S53" s="286">
        <f>R53*INDEX('Select Year'!Z$19:AE$19,,MATCH($BN$5,'Select Year'!Z$10:AE$10,0))</f>
        <v>46345</v>
      </c>
      <c r="T53" s="205">
        <f>R53*1.59</f>
        <v>7950</v>
      </c>
      <c r="U53" s="298">
        <f t="shared" si="36"/>
        <v>1.59</v>
      </c>
      <c r="V53" s="197"/>
      <c r="W53" s="286">
        <f>V53*INDEX('Select Year'!Z$19:AE$19,,MATCH($BN$5,'Select Year'!Z$10:AE$10,0))</f>
        <v>0</v>
      </c>
      <c r="X53" s="205"/>
      <c r="Y53" s="298" t="e">
        <f t="shared" si="37"/>
        <v>#DIV/0!</v>
      </c>
      <c r="Z53" s="197"/>
      <c r="AA53" s="286">
        <f>Z53*INDEX('Select Year'!Z$19:AE$19,,MATCH($BN$5,'Select Year'!Z$10:AE$10,0))</f>
        <v>0</v>
      </c>
      <c r="AB53" s="205"/>
      <c r="AC53" s="298" t="e">
        <f t="shared" si="38"/>
        <v>#DIV/0!</v>
      </c>
      <c r="AD53" s="197"/>
      <c r="AE53" s="286">
        <f>AD53*INDEX('Select Year'!Z$19:AE$19,,MATCH($BN$5,'Select Year'!Z$10:AE$10,0))</f>
        <v>0</v>
      </c>
      <c r="AF53" s="205"/>
      <c r="AG53" s="298" t="e">
        <f t="shared" si="39"/>
        <v>#DIV/0!</v>
      </c>
      <c r="AH53" s="197"/>
      <c r="AI53" s="286">
        <f>AH53*INDEX('Select Year'!Z$19:AE$19,,MATCH($BN$5,'Select Year'!Z$10:AE$10,0))</f>
        <v>0</v>
      </c>
      <c r="AJ53" s="205"/>
      <c r="AK53" s="298" t="e">
        <f t="shared" si="40"/>
        <v>#DIV/0!</v>
      </c>
      <c r="AL53" s="197"/>
      <c r="AM53" s="286">
        <f>AL53*INDEX('Select Year'!Z$19:AE$19,,MATCH($BN$5,'Select Year'!Z$10:AE$10,0))</f>
        <v>0</v>
      </c>
      <c r="AN53" s="205"/>
      <c r="AO53" s="298" t="e">
        <f t="shared" si="41"/>
        <v>#DIV/0!</v>
      </c>
      <c r="AP53" s="197"/>
      <c r="AQ53" s="286">
        <f>AP53*INDEX('Select Year'!Z$19:AE$19,,MATCH($BN$5,'Select Year'!Z$10:AE$10,0))</f>
        <v>0</v>
      </c>
      <c r="AR53" s="205"/>
      <c r="AS53" s="298" t="e">
        <f t="shared" si="42"/>
        <v>#DIV/0!</v>
      </c>
      <c r="AT53" s="197"/>
      <c r="AU53" s="286">
        <f>AT53*INDEX('Select Year'!Z$19:AE$19,,MATCH($BN$5,'Select Year'!Z$10:AE$10,0))</f>
        <v>0</v>
      </c>
      <c r="AV53" s="205"/>
      <c r="AW53" s="299" t="e">
        <f t="shared" si="43"/>
        <v>#DIV/0!</v>
      </c>
      <c r="CZ53" s="121"/>
    </row>
    <row r="54" spans="1:104" s="40" customFormat="1" ht="19.5" customHeight="1" thickBot="1" x14ac:dyDescent="0.25">
      <c r="A54" s="9" t="e">
        <f>B54&amp;#REF!</f>
        <v>#REF!</v>
      </c>
      <c r="B54" s="114" t="s">
        <v>24</v>
      </c>
      <c r="C54" s="264"/>
      <c r="D54" s="265">
        <f>SUM(D42:D53)</f>
        <v>200800</v>
      </c>
      <c r="E54" s="208">
        <f>SUM(E42:E53)</f>
        <v>1861215.2</v>
      </c>
      <c r="F54" s="209">
        <f>SUM(F42:F53)</f>
        <v>312128.40500000003</v>
      </c>
      <c r="G54" s="266">
        <f>IF((J54)=0,"",F54/(D54))</f>
        <v>1.5544243276892431</v>
      </c>
      <c r="H54" s="266">
        <f>IF((J54)=0,"",F54/(E54))</f>
        <v>0.16770140551183982</v>
      </c>
      <c r="I54" s="267" t="e">
        <f>SUM(I42:I53)</f>
        <v>#N/A</v>
      </c>
      <c r="J54" s="208">
        <f>SUM(J42:J53)</f>
        <v>127500</v>
      </c>
      <c r="K54" s="208">
        <f>SUM(K42:K53)</f>
        <v>1181797.5</v>
      </c>
      <c r="L54" s="209">
        <f>SUM(L42:L53)</f>
        <v>199566.5</v>
      </c>
      <c r="M54" s="268">
        <f>L54/J54</f>
        <v>1.5652274509803921</v>
      </c>
      <c r="N54" s="208">
        <f>SUM(N42:N53)</f>
        <v>54300</v>
      </c>
      <c r="O54" s="208">
        <f>SUM(O42:O53)</f>
        <v>503306.7</v>
      </c>
      <c r="P54" s="209">
        <f>SUM(P42:P53)</f>
        <v>84311.904999999999</v>
      </c>
      <c r="Q54" s="268">
        <f>P54/N54</f>
        <v>1.5527054327808472</v>
      </c>
      <c r="R54" s="208">
        <f>SUM(R42:R53)</f>
        <v>14000</v>
      </c>
      <c r="S54" s="208">
        <f>SUM(S42:S53)</f>
        <v>129766</v>
      </c>
      <c r="T54" s="209">
        <f>SUM(T42:T53)</f>
        <v>21000</v>
      </c>
      <c r="U54" s="268">
        <f>T54/R54</f>
        <v>1.5</v>
      </c>
      <c r="V54" s="208">
        <f>SUM(V42:V53)</f>
        <v>5000</v>
      </c>
      <c r="W54" s="208">
        <f>SUM(W42:W53)</f>
        <v>46345</v>
      </c>
      <c r="X54" s="209">
        <f>SUM(X42:X53)</f>
        <v>7250</v>
      </c>
      <c r="Y54" s="268">
        <f>X54/V54</f>
        <v>1.45</v>
      </c>
      <c r="Z54" s="208">
        <f>SUM(Z42:Z53)</f>
        <v>0</v>
      </c>
      <c r="AA54" s="208">
        <f>SUM(AA42:AA53)</f>
        <v>0</v>
      </c>
      <c r="AB54" s="209">
        <f>SUM(AB42:AB53)</f>
        <v>0</v>
      </c>
      <c r="AC54" s="268" t="e">
        <f>AB54/Z54</f>
        <v>#DIV/0!</v>
      </c>
      <c r="AD54" s="208">
        <f>SUM(AD42:AD53)</f>
        <v>0</v>
      </c>
      <c r="AE54" s="208">
        <f>SUM(AE42:AE53)</f>
        <v>0</v>
      </c>
      <c r="AF54" s="209">
        <f>SUM(AF42:AF53)</f>
        <v>0</v>
      </c>
      <c r="AG54" s="268" t="e">
        <f>AF54/AD54</f>
        <v>#DIV/0!</v>
      </c>
      <c r="AH54" s="208">
        <f>SUM(AH42:AH53)</f>
        <v>0</v>
      </c>
      <c r="AI54" s="208">
        <f>SUM(AI42:AI53)</f>
        <v>0</v>
      </c>
      <c r="AJ54" s="209">
        <f>SUM(AJ42:AJ53)</f>
        <v>0</v>
      </c>
      <c r="AK54" s="268" t="e">
        <f>AJ54/AH54</f>
        <v>#DIV/0!</v>
      </c>
      <c r="AL54" s="208">
        <f>SUM(AL42:AL53)</f>
        <v>0</v>
      </c>
      <c r="AM54" s="208">
        <f>SUM(AM42:AM53)</f>
        <v>0</v>
      </c>
      <c r="AN54" s="209">
        <f>SUM(AN42:AN53)</f>
        <v>0</v>
      </c>
      <c r="AO54" s="268" t="e">
        <f>AN54/AL54</f>
        <v>#DIV/0!</v>
      </c>
      <c r="AP54" s="208">
        <f>SUM(AP42:AP53)</f>
        <v>0</v>
      </c>
      <c r="AQ54" s="208">
        <f>SUM(AQ42:AQ53)</f>
        <v>0</v>
      </c>
      <c r="AR54" s="209">
        <f>SUM(AR42:AR53)</f>
        <v>0</v>
      </c>
      <c r="AS54" s="268" t="e">
        <f>AR54/AP54</f>
        <v>#DIV/0!</v>
      </c>
      <c r="AT54" s="208">
        <f>SUM(AT42:AT53)</f>
        <v>0</v>
      </c>
      <c r="AU54" s="208">
        <f>SUM(AU42:AU53)</f>
        <v>0</v>
      </c>
      <c r="AV54" s="209">
        <f>SUM(AV42:AV53)</f>
        <v>0</v>
      </c>
      <c r="AW54" s="268" t="e">
        <f>AV54/AT54</f>
        <v>#DIV/0!</v>
      </c>
      <c r="AY54" s="41"/>
      <c r="AZ54" s="41"/>
      <c r="BF54" s="41"/>
      <c r="BG54" s="41"/>
      <c r="BH54" s="41"/>
      <c r="BI54" s="42"/>
      <c r="BJ54" s="41"/>
      <c r="BK54" s="41"/>
      <c r="CZ54" s="118"/>
    </row>
    <row r="55" spans="1:104" x14ac:dyDescent="0.2">
      <c r="A55" s="1" t="e">
        <f>B55&amp;#REF!</f>
        <v>#REF!</v>
      </c>
      <c r="B55" s="585" t="s">
        <v>120</v>
      </c>
      <c r="C55" s="586"/>
      <c r="D55" s="443"/>
      <c r="E55" s="443"/>
      <c r="F55" s="443"/>
      <c r="G55" s="443"/>
      <c r="H55" s="443"/>
      <c r="I55" s="443"/>
      <c r="J55" s="444"/>
      <c r="K55" s="444"/>
      <c r="L55" s="444"/>
      <c r="M55" s="444"/>
      <c r="N55" s="444"/>
      <c r="O55" s="444"/>
      <c r="P55" s="444"/>
      <c r="Q55" s="444"/>
      <c r="R55" s="444"/>
      <c r="S55" s="460"/>
    </row>
    <row r="56" spans="1:104" x14ac:dyDescent="0.2">
      <c r="B56" s="587"/>
      <c r="C56" s="588"/>
      <c r="D56" s="43"/>
      <c r="E56" s="43"/>
      <c r="F56" s="43"/>
      <c r="G56" s="43"/>
      <c r="H56" s="43"/>
      <c r="I56" s="43"/>
      <c r="J56" s="32"/>
      <c r="K56" s="32"/>
      <c r="L56" s="32"/>
      <c r="M56" s="32"/>
      <c r="N56" s="32"/>
      <c r="O56" s="32"/>
      <c r="P56" s="32"/>
      <c r="Q56" s="32"/>
      <c r="R56" s="32"/>
      <c r="S56" s="461"/>
    </row>
    <row r="57" spans="1:104" x14ac:dyDescent="0.2">
      <c r="B57" s="587"/>
      <c r="C57" s="588"/>
      <c r="D57" s="43"/>
      <c r="E57" s="43"/>
      <c r="F57" s="43"/>
      <c r="G57" s="43"/>
      <c r="H57" s="43"/>
      <c r="I57" s="43"/>
      <c r="J57" s="32"/>
      <c r="K57" s="32"/>
      <c r="L57" s="32"/>
      <c r="M57" s="32"/>
      <c r="N57" s="32"/>
      <c r="O57" s="32"/>
      <c r="P57" s="32"/>
      <c r="Q57" s="32"/>
      <c r="R57" s="32"/>
      <c r="S57" s="461"/>
    </row>
    <row r="58" spans="1:104" x14ac:dyDescent="0.2">
      <c r="B58" s="587"/>
      <c r="C58" s="588"/>
      <c r="D58" s="43"/>
      <c r="E58" s="43"/>
      <c r="F58" s="43"/>
      <c r="G58" s="43"/>
      <c r="H58" s="43"/>
      <c r="I58" s="43"/>
      <c r="J58" s="32"/>
      <c r="K58" s="32"/>
      <c r="L58" s="32"/>
      <c r="M58" s="32"/>
      <c r="N58" s="32"/>
      <c r="O58" s="32"/>
      <c r="P58" s="32"/>
      <c r="Q58" s="32"/>
      <c r="R58" s="32"/>
      <c r="S58" s="461"/>
    </row>
    <row r="59" spans="1:104" x14ac:dyDescent="0.2">
      <c r="B59" s="587"/>
      <c r="C59" s="588"/>
      <c r="D59" s="43"/>
      <c r="E59" s="43"/>
      <c r="F59" s="43"/>
      <c r="G59" s="43"/>
      <c r="H59" s="43"/>
      <c r="I59" s="43"/>
      <c r="J59" s="32"/>
      <c r="K59" s="32"/>
      <c r="L59" s="32"/>
      <c r="M59" s="32"/>
      <c r="N59" s="32"/>
      <c r="O59" s="32"/>
      <c r="P59" s="32"/>
      <c r="Q59" s="32"/>
      <c r="R59" s="32"/>
      <c r="S59" s="461"/>
    </row>
    <row r="60" spans="1:104" x14ac:dyDescent="0.2">
      <c r="B60" s="587"/>
      <c r="C60" s="588"/>
      <c r="D60" s="43"/>
      <c r="E60" s="43"/>
      <c r="F60" s="43"/>
      <c r="G60" s="43"/>
      <c r="H60" s="43"/>
      <c r="I60" s="43"/>
      <c r="J60" s="32"/>
      <c r="K60" s="32"/>
      <c r="L60" s="32"/>
      <c r="M60" s="32"/>
      <c r="N60" s="32"/>
      <c r="O60" s="32"/>
      <c r="P60" s="32"/>
      <c r="Q60" s="32"/>
      <c r="R60" s="32"/>
      <c r="S60" s="461"/>
    </row>
    <row r="61" spans="1:104" x14ac:dyDescent="0.2">
      <c r="B61" s="587"/>
      <c r="C61" s="588"/>
      <c r="D61" s="43"/>
      <c r="E61" s="43"/>
      <c r="F61" s="43"/>
      <c r="G61" s="43"/>
      <c r="H61" s="43"/>
      <c r="I61" s="43"/>
      <c r="J61" s="32"/>
      <c r="K61" s="32"/>
      <c r="L61" s="32"/>
      <c r="M61" s="32"/>
      <c r="N61" s="32"/>
      <c r="O61" s="32"/>
      <c r="P61" s="32"/>
      <c r="Q61" s="32"/>
      <c r="R61" s="32"/>
      <c r="S61" s="461"/>
    </row>
    <row r="62" spans="1:104" x14ac:dyDescent="0.2">
      <c r="B62" s="587"/>
      <c r="C62" s="588"/>
      <c r="D62" s="43"/>
      <c r="E62" s="43"/>
      <c r="F62" s="43"/>
      <c r="G62" s="43"/>
      <c r="H62" s="43"/>
      <c r="I62" s="43"/>
      <c r="J62" s="32"/>
      <c r="K62" s="32"/>
      <c r="L62" s="32"/>
      <c r="M62" s="32"/>
      <c r="N62" s="32"/>
      <c r="O62" s="32"/>
      <c r="P62" s="32"/>
      <c r="Q62" s="32"/>
      <c r="R62" s="32"/>
      <c r="S62" s="461"/>
    </row>
    <row r="63" spans="1:104" ht="16.5" customHeight="1" x14ac:dyDescent="0.2">
      <c r="B63" s="587"/>
      <c r="C63" s="588"/>
      <c r="D63" s="43"/>
      <c r="E63" s="43"/>
      <c r="F63" s="43"/>
      <c r="G63" s="43"/>
      <c r="H63" s="43"/>
      <c r="I63" s="43"/>
      <c r="J63" s="32"/>
      <c r="K63" s="32"/>
      <c r="L63" s="32"/>
      <c r="M63" s="32"/>
      <c r="N63" s="32"/>
      <c r="O63" s="32"/>
      <c r="P63" s="32"/>
      <c r="Q63" s="32"/>
      <c r="R63" s="32"/>
      <c r="S63" s="461"/>
    </row>
    <row r="64" spans="1:104" x14ac:dyDescent="0.2">
      <c r="B64" s="587"/>
      <c r="C64" s="588"/>
      <c r="D64" s="43"/>
      <c r="E64" s="43"/>
      <c r="F64" s="43"/>
      <c r="G64" s="43"/>
      <c r="H64" s="43"/>
      <c r="I64" s="43"/>
      <c r="J64" s="32"/>
      <c r="K64" s="32"/>
      <c r="L64" s="32"/>
      <c r="M64" s="32"/>
      <c r="N64" s="32"/>
      <c r="O64" s="32"/>
      <c r="P64" s="32"/>
      <c r="Q64" s="32"/>
      <c r="R64" s="32"/>
      <c r="S64" s="461"/>
    </row>
    <row r="65" spans="2:19" x14ac:dyDescent="0.2">
      <c r="B65" s="587"/>
      <c r="C65" s="588"/>
      <c r="D65" s="43"/>
      <c r="E65" s="43"/>
      <c r="F65" s="43"/>
      <c r="G65" s="43"/>
      <c r="H65" s="43"/>
      <c r="I65" s="43"/>
      <c r="J65" s="32"/>
      <c r="K65" s="32"/>
      <c r="L65" s="32"/>
      <c r="M65" s="32"/>
      <c r="N65" s="32"/>
      <c r="O65" s="32"/>
      <c r="P65" s="32"/>
      <c r="Q65" s="32"/>
      <c r="R65" s="32"/>
      <c r="S65" s="461"/>
    </row>
    <row r="66" spans="2:19" x14ac:dyDescent="0.2">
      <c r="B66" s="587"/>
      <c r="C66" s="588"/>
      <c r="D66" s="43"/>
      <c r="E66" s="43"/>
      <c r="F66" s="43"/>
      <c r="G66" s="43"/>
      <c r="H66" s="43"/>
      <c r="I66" s="43"/>
      <c r="J66" s="32"/>
      <c r="K66" s="32"/>
      <c r="L66" s="32"/>
      <c r="M66" s="32"/>
      <c r="N66" s="32"/>
      <c r="O66" s="32"/>
      <c r="P66" s="32"/>
      <c r="Q66" s="32"/>
      <c r="R66" s="32"/>
      <c r="S66" s="461"/>
    </row>
    <row r="67" spans="2:19" x14ac:dyDescent="0.2">
      <c r="B67" s="587"/>
      <c r="C67" s="588"/>
      <c r="D67" s="43"/>
      <c r="E67" s="43"/>
      <c r="F67" s="43"/>
      <c r="G67" s="43"/>
      <c r="H67" s="43"/>
      <c r="I67" s="43"/>
      <c r="J67" s="32"/>
      <c r="K67" s="32"/>
      <c r="L67" s="32"/>
      <c r="M67" s="32"/>
      <c r="N67" s="32"/>
      <c r="O67" s="32"/>
      <c r="P67" s="32"/>
      <c r="Q67" s="32"/>
      <c r="R67" s="32"/>
      <c r="S67" s="461"/>
    </row>
    <row r="68" spans="2:19" x14ac:dyDescent="0.2">
      <c r="B68" s="587"/>
      <c r="C68" s="588"/>
      <c r="D68" s="43"/>
      <c r="E68" s="43"/>
      <c r="F68" s="43"/>
      <c r="G68" s="43"/>
      <c r="H68" s="43"/>
      <c r="I68" s="43"/>
      <c r="J68" s="32"/>
      <c r="K68" s="32"/>
      <c r="L68" s="32"/>
      <c r="M68" s="32"/>
      <c r="N68" s="32"/>
      <c r="O68" s="32"/>
      <c r="P68" s="32"/>
      <c r="Q68" s="32"/>
      <c r="R68" s="32"/>
      <c r="S68" s="461"/>
    </row>
    <row r="69" spans="2:19" x14ac:dyDescent="0.2">
      <c r="B69" s="587"/>
      <c r="C69" s="588"/>
      <c r="D69" s="43"/>
      <c r="E69" s="43"/>
      <c r="F69" s="43"/>
      <c r="G69" s="43"/>
      <c r="H69" s="43"/>
      <c r="I69" s="43"/>
      <c r="J69" s="32"/>
      <c r="K69" s="32"/>
      <c r="L69" s="32"/>
      <c r="M69" s="32"/>
      <c r="N69" s="32"/>
      <c r="O69" s="32"/>
      <c r="P69" s="32"/>
      <c r="Q69" s="32"/>
      <c r="R69" s="32"/>
      <c r="S69" s="461"/>
    </row>
    <row r="70" spans="2:19" x14ac:dyDescent="0.2">
      <c r="B70" s="587"/>
      <c r="C70" s="588"/>
      <c r="D70" s="43"/>
      <c r="E70" s="43"/>
      <c r="F70" s="43"/>
      <c r="G70" s="43"/>
      <c r="H70" s="43"/>
      <c r="I70" s="43"/>
      <c r="J70" s="32"/>
      <c r="K70" s="32"/>
      <c r="L70" s="32"/>
      <c r="M70" s="32"/>
      <c r="N70" s="32"/>
      <c r="O70" s="32"/>
      <c r="P70" s="32"/>
      <c r="Q70" s="32"/>
      <c r="R70" s="32"/>
      <c r="S70" s="461"/>
    </row>
    <row r="71" spans="2:19" x14ac:dyDescent="0.2">
      <c r="B71" s="587"/>
      <c r="C71" s="588"/>
      <c r="D71" s="43"/>
      <c r="E71" s="43"/>
      <c r="F71" s="43"/>
      <c r="G71" s="43"/>
      <c r="H71" s="43"/>
      <c r="I71" s="43"/>
      <c r="J71" s="32"/>
      <c r="K71" s="32"/>
      <c r="L71" s="32"/>
      <c r="M71" s="32"/>
      <c r="N71" s="32"/>
      <c r="O71" s="32"/>
      <c r="P71" s="32"/>
      <c r="Q71" s="32"/>
      <c r="R71" s="32"/>
      <c r="S71" s="461"/>
    </row>
    <row r="72" spans="2:19" x14ac:dyDescent="0.2">
      <c r="B72" s="587"/>
      <c r="C72" s="588"/>
      <c r="D72" s="43"/>
      <c r="E72" s="43"/>
      <c r="F72" s="43"/>
      <c r="G72" s="43"/>
      <c r="H72" s="43"/>
      <c r="I72" s="43"/>
      <c r="J72" s="32"/>
      <c r="K72" s="32"/>
      <c r="L72" s="32"/>
      <c r="M72" s="32"/>
      <c r="N72" s="32"/>
      <c r="O72" s="32"/>
      <c r="P72" s="32"/>
      <c r="Q72" s="32"/>
      <c r="R72" s="32"/>
      <c r="S72" s="461"/>
    </row>
    <row r="73" spans="2:19" x14ac:dyDescent="0.2">
      <c r="B73" s="587"/>
      <c r="C73" s="588"/>
      <c r="D73" s="43"/>
      <c r="E73" s="43"/>
      <c r="F73" s="43"/>
      <c r="G73" s="43"/>
      <c r="H73" s="43"/>
      <c r="I73" s="43"/>
      <c r="J73" s="32"/>
      <c r="K73" s="32"/>
      <c r="L73" s="32"/>
      <c r="M73" s="32"/>
      <c r="N73" s="32"/>
      <c r="O73" s="32"/>
      <c r="P73" s="32"/>
      <c r="Q73" s="32"/>
      <c r="R73" s="32"/>
      <c r="S73" s="461"/>
    </row>
    <row r="74" spans="2:19" x14ac:dyDescent="0.2">
      <c r="B74" s="587"/>
      <c r="C74" s="588"/>
      <c r="D74" s="43"/>
      <c r="E74" s="43"/>
      <c r="F74" s="43"/>
      <c r="G74" s="43"/>
      <c r="H74" s="43"/>
      <c r="I74" s="43"/>
      <c r="J74" s="32"/>
      <c r="K74" s="32"/>
      <c r="L74" s="32"/>
      <c r="M74" s="32"/>
      <c r="N74" s="32"/>
      <c r="O74" s="32"/>
      <c r="P74" s="32"/>
      <c r="Q74" s="32"/>
      <c r="R74" s="32"/>
      <c r="S74" s="461"/>
    </row>
    <row r="75" spans="2:19" x14ac:dyDescent="0.2">
      <c r="B75" s="587"/>
      <c r="C75" s="588"/>
      <c r="D75" s="43"/>
      <c r="E75" s="43"/>
      <c r="F75" s="43"/>
      <c r="G75" s="43"/>
      <c r="H75" s="43"/>
      <c r="I75" s="43"/>
      <c r="J75" s="32"/>
      <c r="K75" s="32"/>
      <c r="L75" s="32"/>
      <c r="M75" s="32"/>
      <c r="N75" s="32"/>
      <c r="O75" s="32"/>
      <c r="P75" s="32"/>
      <c r="Q75" s="32"/>
      <c r="R75" s="32"/>
      <c r="S75" s="461"/>
    </row>
    <row r="76" spans="2:19" x14ac:dyDescent="0.2">
      <c r="B76" s="587"/>
      <c r="C76" s="588"/>
      <c r="D76" s="43"/>
      <c r="E76" s="43"/>
      <c r="F76" s="43"/>
      <c r="G76" s="43"/>
      <c r="H76" s="43"/>
      <c r="I76" s="43"/>
      <c r="J76" s="32"/>
      <c r="K76" s="32"/>
      <c r="L76" s="32"/>
      <c r="M76" s="32"/>
      <c r="N76" s="32"/>
      <c r="O76" s="32"/>
      <c r="P76" s="32"/>
      <c r="Q76" s="32"/>
      <c r="R76" s="32"/>
      <c r="S76" s="461"/>
    </row>
    <row r="77" spans="2:19" x14ac:dyDescent="0.2">
      <c r="B77" s="587"/>
      <c r="C77" s="588"/>
      <c r="D77" s="43"/>
      <c r="E77" s="43"/>
      <c r="F77" s="43"/>
      <c r="G77" s="43"/>
      <c r="H77" s="43"/>
      <c r="I77" s="43"/>
      <c r="J77" s="32"/>
      <c r="K77" s="32"/>
      <c r="L77" s="32"/>
      <c r="M77" s="32"/>
      <c r="N77" s="32"/>
      <c r="O77" s="32"/>
      <c r="P77" s="32"/>
      <c r="Q77" s="32"/>
      <c r="R77" s="32"/>
      <c r="S77" s="461"/>
    </row>
    <row r="78" spans="2:19" x14ac:dyDescent="0.2">
      <c r="B78" s="587"/>
      <c r="C78" s="588"/>
      <c r="D78" s="43"/>
      <c r="E78" s="43"/>
      <c r="F78" s="43"/>
      <c r="G78" s="43"/>
      <c r="H78" s="43"/>
      <c r="I78" s="43"/>
      <c r="J78" s="32"/>
      <c r="K78" s="32"/>
      <c r="L78" s="32"/>
      <c r="M78" s="32"/>
      <c r="N78" s="32"/>
      <c r="O78" s="32"/>
      <c r="P78" s="32"/>
      <c r="Q78" s="32"/>
      <c r="R78" s="32"/>
      <c r="S78" s="461"/>
    </row>
    <row r="79" spans="2:19" x14ac:dyDescent="0.2">
      <c r="B79" s="587"/>
      <c r="C79" s="588"/>
      <c r="D79" s="43"/>
      <c r="E79" s="43"/>
      <c r="F79" s="43"/>
      <c r="G79" s="43"/>
      <c r="H79" s="43"/>
      <c r="I79" s="43"/>
      <c r="J79" s="32"/>
      <c r="K79" s="32"/>
      <c r="L79" s="32"/>
      <c r="M79" s="32"/>
      <c r="N79" s="32"/>
      <c r="O79" s="32"/>
      <c r="P79" s="32"/>
      <c r="Q79" s="32"/>
      <c r="R79" s="32"/>
      <c r="S79" s="461"/>
    </row>
    <row r="80" spans="2:19" ht="12.75" thickBot="1" x14ac:dyDescent="0.25">
      <c r="B80" s="589"/>
      <c r="C80" s="590"/>
      <c r="D80" s="448"/>
      <c r="E80" s="448"/>
      <c r="F80" s="448"/>
      <c r="G80" s="448"/>
      <c r="H80" s="448"/>
      <c r="I80" s="448"/>
      <c r="J80" s="449"/>
      <c r="K80" s="449"/>
      <c r="L80" s="449"/>
      <c r="M80" s="449"/>
      <c r="N80" s="449"/>
      <c r="O80" s="449"/>
      <c r="P80" s="449"/>
      <c r="Q80" s="449"/>
      <c r="R80" s="449"/>
      <c r="S80" s="462"/>
    </row>
  </sheetData>
  <mergeCells count="73">
    <mergeCell ref="D4:E4"/>
    <mergeCell ref="R4:U5"/>
    <mergeCell ref="V4:Y5"/>
    <mergeCell ref="Z4:AC5"/>
    <mergeCell ref="D5:E5"/>
    <mergeCell ref="F4:O5"/>
    <mergeCell ref="AH4:AK5"/>
    <mergeCell ref="AL4:AO5"/>
    <mergeCell ref="AP4:AS5"/>
    <mergeCell ref="AT4:AW5"/>
    <mergeCell ref="BM4:BP4"/>
    <mergeCell ref="BN5:BP5"/>
    <mergeCell ref="Z7:AC7"/>
    <mergeCell ref="V8:W8"/>
    <mergeCell ref="Z8:AA8"/>
    <mergeCell ref="AD4:AG5"/>
    <mergeCell ref="AD7:AG7"/>
    <mergeCell ref="AD8:AE8"/>
    <mergeCell ref="B7:C9"/>
    <mergeCell ref="J7:M7"/>
    <mergeCell ref="N7:Q7"/>
    <mergeCell ref="R7:U7"/>
    <mergeCell ref="V7:Y7"/>
    <mergeCell ref="AH7:AK7"/>
    <mergeCell ref="AL7:AO7"/>
    <mergeCell ref="AP7:AS7"/>
    <mergeCell ref="AT7:AW7"/>
    <mergeCell ref="AP36:AS37"/>
    <mergeCell ref="AT36:AW37"/>
    <mergeCell ref="AP8:AQ8"/>
    <mergeCell ref="AT8:AU8"/>
    <mergeCell ref="AH8:AI8"/>
    <mergeCell ref="AL8:AM8"/>
    <mergeCell ref="R36:U37"/>
    <mergeCell ref="V36:Y37"/>
    <mergeCell ref="Z36:AC37"/>
    <mergeCell ref="D8:E8"/>
    <mergeCell ref="G8:H8"/>
    <mergeCell ref="J8:K8"/>
    <mergeCell ref="N8:O8"/>
    <mergeCell ref="R8:S8"/>
    <mergeCell ref="AP40:AQ40"/>
    <mergeCell ref="AT40:AU40"/>
    <mergeCell ref="B55:C80"/>
    <mergeCell ref="AD39:AG39"/>
    <mergeCell ref="AH39:AK39"/>
    <mergeCell ref="AL39:AO39"/>
    <mergeCell ref="AP39:AS39"/>
    <mergeCell ref="AT39:AW39"/>
    <mergeCell ref="D40:E40"/>
    <mergeCell ref="G40:H40"/>
    <mergeCell ref="J40:K40"/>
    <mergeCell ref="N40:O40"/>
    <mergeCell ref="R40:S40"/>
    <mergeCell ref="B39:C41"/>
    <mergeCell ref="J39:M39"/>
    <mergeCell ref="N39:Q39"/>
    <mergeCell ref="B24:C28"/>
    <mergeCell ref="B29:C33"/>
    <mergeCell ref="AD40:AE40"/>
    <mergeCell ref="AH40:AI40"/>
    <mergeCell ref="AL40:AM40"/>
    <mergeCell ref="R39:U39"/>
    <mergeCell ref="V39:Y39"/>
    <mergeCell ref="Z39:AC39"/>
    <mergeCell ref="V40:W40"/>
    <mergeCell ref="Z40:AA40"/>
    <mergeCell ref="AD36:AG37"/>
    <mergeCell ref="AH36:AK37"/>
    <mergeCell ref="AL36:AO37"/>
    <mergeCell ref="D37:E37"/>
    <mergeCell ref="F36:O37"/>
    <mergeCell ref="D36:E36"/>
  </mergeCells>
  <dataValidations count="1">
    <dataValidation type="list" allowBlank="1" showInputMessage="1" showErrorMessage="1" sqref="BN5:BP5" xr:uid="{00000000-0002-0000-0A00-000000000000}">
      <formula1>Fuels</formula1>
    </dataValidation>
  </dataValidations>
  <pageMargins left="0.15748031496062992" right="0.15748031496062992" top="0.98425196850393704" bottom="0.98425196850393704" header="0.51181102362204722" footer="0.51181102362204722"/>
  <pageSetup paperSize="9" scale="99" orientation="landscape" r:id="rId1"/>
  <headerFooter alignWithMargins="0"/>
  <colBreaks count="2" manualBreakCount="2">
    <brk id="65" min="3" max="23" man="1"/>
    <brk id="74" min="3" max="2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sheetPr>
  <dimension ref="A1:CZ80"/>
  <sheetViews>
    <sheetView showGridLines="0" topLeftCell="B1" zoomScaleNormal="100" workbookViewId="0">
      <pane xSplit="2" ySplit="9" topLeftCell="D10" activePane="bottomRight" state="frozen"/>
      <selection activeCell="B1" sqref="B1"/>
      <selection pane="topRight" activeCell="D1" sqref="D1"/>
      <selection pane="bottomLeft" activeCell="B10" sqref="B10"/>
      <selection pane="bottomRight" activeCell="D4" sqref="D4:E4"/>
    </sheetView>
  </sheetViews>
  <sheetFormatPr defaultRowHeight="12" x14ac:dyDescent="0.2"/>
  <cols>
    <col min="1" max="1" width="4.140625" style="1" hidden="1" customWidth="1"/>
    <col min="2" max="2" width="4.42578125" style="25" customWidth="1"/>
    <col min="3" max="3" width="4.7109375" style="25" customWidth="1"/>
    <col min="4" max="4" width="9.5703125" style="25" customWidth="1"/>
    <col min="5" max="5" width="8" style="25" customWidth="1"/>
    <col min="6" max="7" width="8.42578125" style="25" customWidth="1"/>
    <col min="8" max="8" width="8" style="25" customWidth="1"/>
    <col min="9" max="9" width="9.140625" style="25"/>
    <col min="10" max="49" width="9.140625" style="2" customWidth="1"/>
    <col min="50" max="50" width="30" style="2" customWidth="1"/>
    <col min="51" max="52" width="9.140625" style="7"/>
    <col min="53" max="57" width="8.42578125" style="2" customWidth="1"/>
    <col min="58" max="58" width="8.42578125" style="7" customWidth="1"/>
    <col min="59" max="61" width="9.140625" style="7"/>
    <col min="62" max="62" width="9.140625" style="26"/>
    <col min="63" max="63" width="9.140625" style="7"/>
    <col min="64" max="64" width="9.140625" style="2"/>
    <col min="65" max="65" width="14" style="2" customWidth="1"/>
    <col min="66" max="73" width="9.140625" style="2"/>
    <col min="74" max="74" width="10.42578125" style="2" customWidth="1"/>
    <col min="75" max="88" width="9.140625" style="2"/>
    <col min="89" max="89" width="9.42578125" style="2" customWidth="1"/>
    <col min="90" max="90" width="9.5703125" style="2" customWidth="1"/>
    <col min="91" max="92" width="9.140625" style="2"/>
    <col min="93" max="103" width="8.7109375" style="2" customWidth="1"/>
    <col min="104" max="104" width="9.140625" style="2"/>
    <col min="105" max="105" width="6.42578125" style="2" customWidth="1"/>
    <col min="106" max="16384" width="9.140625" style="2"/>
  </cols>
  <sheetData>
    <row r="1" spans="1:104" ht="51.75" customHeight="1" x14ac:dyDescent="0.2">
      <c r="B1" s="2"/>
      <c r="C1" s="2"/>
      <c r="D1" s="2"/>
      <c r="E1" s="2"/>
      <c r="F1" s="228"/>
      <c r="G1" s="53" t="s">
        <v>280</v>
      </c>
      <c r="H1" s="228"/>
      <c r="I1" s="228"/>
      <c r="J1" s="228"/>
      <c r="K1" s="228"/>
      <c r="N1" s="228"/>
      <c r="O1" s="228"/>
      <c r="S1" s="228"/>
      <c r="V1" s="228"/>
      <c r="W1" s="228"/>
      <c r="Z1" s="228"/>
      <c r="AA1" s="228"/>
      <c r="AD1" s="228"/>
      <c r="AE1" s="228"/>
      <c r="AH1" s="228"/>
      <c r="AI1" s="228"/>
      <c r="AL1" s="228"/>
      <c r="AM1" s="228"/>
      <c r="AP1" s="228"/>
      <c r="AQ1" s="228"/>
      <c r="AT1" s="228"/>
      <c r="AU1" s="228"/>
      <c r="AX1" s="7"/>
      <c r="BA1" s="7"/>
      <c r="BB1" s="7"/>
      <c r="BC1" s="7"/>
      <c r="BD1" s="7"/>
      <c r="BE1" s="7"/>
      <c r="BI1" s="2"/>
      <c r="BJ1" s="2"/>
      <c r="BK1" s="2"/>
    </row>
    <row r="2" spans="1:104" ht="15" customHeight="1" x14ac:dyDescent="0.2">
      <c r="B2" s="549" t="str">
        <f>IF(Year1="", " Warning: You must enter a year in the 'Select Year' worksheet for the graphs in this worksheet to work!","")</f>
        <v xml:space="preserve"> Warning: You must enter a year in the 'Select Year' worksheet for the graphs in this worksheet to work!</v>
      </c>
      <c r="C2" s="2"/>
      <c r="D2" s="2"/>
      <c r="E2" s="2"/>
      <c r="F2" s="4"/>
      <c r="G2" s="4"/>
      <c r="H2" s="2"/>
      <c r="I2" s="2"/>
      <c r="AX2" s="7"/>
      <c r="BA2" s="7"/>
      <c r="BB2" s="7"/>
      <c r="BC2" s="7"/>
      <c r="BD2" s="7"/>
      <c r="BE2" s="7"/>
      <c r="BI2" s="2"/>
      <c r="BJ2" s="2"/>
      <c r="BK2" s="2"/>
    </row>
    <row r="3" spans="1:104" ht="2.25" customHeight="1" thickBot="1" x14ac:dyDescent="0.25">
      <c r="B3" s="2"/>
      <c r="C3" s="2"/>
      <c r="D3" s="2"/>
      <c r="E3" s="2"/>
      <c r="F3" s="4"/>
      <c r="G3" s="4"/>
      <c r="H3" s="2"/>
      <c r="I3" s="2"/>
      <c r="AX3" s="7"/>
      <c r="BA3" s="7"/>
      <c r="BB3" s="7"/>
      <c r="BC3" s="7"/>
      <c r="BD3" s="7"/>
      <c r="BE3" s="7"/>
      <c r="BI3" s="2"/>
      <c r="BJ3" s="2"/>
      <c r="BK3" s="2"/>
    </row>
    <row r="4" spans="1:104" s="11" customFormat="1" ht="21" customHeight="1" x14ac:dyDescent="0.2">
      <c r="A4" s="9"/>
      <c r="B4" s="61"/>
      <c r="C4" s="62" t="s">
        <v>214</v>
      </c>
      <c r="D4" s="610"/>
      <c r="E4" s="611"/>
      <c r="F4" s="64"/>
      <c r="G4" s="62" t="s">
        <v>35</v>
      </c>
      <c r="H4" s="610"/>
      <c r="I4" s="611"/>
      <c r="J4" s="638" t="s">
        <v>245</v>
      </c>
      <c r="K4" s="640"/>
      <c r="L4" s="542"/>
      <c r="M4" s="62" t="s">
        <v>215</v>
      </c>
      <c r="N4" s="312"/>
      <c r="O4" s="539" t="str">
        <f>"kWh/"&amp;H5</f>
        <v>kWh/</v>
      </c>
      <c r="P4" s="543"/>
      <c r="Q4" s="631" t="s">
        <v>248</v>
      </c>
      <c r="R4" s="637"/>
      <c r="S4" s="637"/>
      <c r="T4" s="637"/>
      <c r="U4" s="637"/>
      <c r="V4" s="624"/>
      <c r="W4" s="624"/>
      <c r="X4" s="625"/>
      <c r="Y4" s="625"/>
      <c r="Z4" s="624"/>
      <c r="AA4" s="624"/>
      <c r="AB4" s="625"/>
      <c r="AC4" s="625"/>
      <c r="AD4" s="624"/>
      <c r="AE4" s="624"/>
      <c r="AF4" s="625"/>
      <c r="AG4" s="625"/>
      <c r="AH4" s="624"/>
      <c r="AI4" s="624"/>
      <c r="AJ4" s="625"/>
      <c r="AK4" s="625"/>
      <c r="AL4" s="624"/>
      <c r="AM4" s="624"/>
      <c r="AN4" s="625"/>
      <c r="AO4" s="625"/>
      <c r="AP4" s="624"/>
      <c r="AQ4" s="624"/>
      <c r="AR4" s="625"/>
      <c r="AS4" s="625"/>
      <c r="AT4" s="624"/>
      <c r="AU4" s="624"/>
      <c r="AV4" s="625"/>
      <c r="AW4" s="625"/>
      <c r="AY4" s="12"/>
      <c r="AZ4" s="12"/>
      <c r="BF4" s="12"/>
      <c r="BG4" s="12"/>
      <c r="BH4" s="12"/>
      <c r="BI4" s="12"/>
      <c r="BJ4" s="13"/>
      <c r="BK4" s="12"/>
      <c r="BM4" s="630" t="s">
        <v>131</v>
      </c>
      <c r="BN4" s="630"/>
      <c r="BO4" s="630"/>
      <c r="BP4" s="630"/>
      <c r="BQ4" s="541" t="s">
        <v>246</v>
      </c>
    </row>
    <row r="5" spans="1:104" s="11" customFormat="1" ht="21" customHeight="1" thickBot="1" x14ac:dyDescent="0.25">
      <c r="A5" s="9"/>
      <c r="B5" s="65"/>
      <c r="C5" s="66" t="s">
        <v>52</v>
      </c>
      <c r="D5" s="613"/>
      <c r="E5" s="614"/>
      <c r="F5" s="68"/>
      <c r="G5" s="66" t="s">
        <v>216</v>
      </c>
      <c r="H5" s="613"/>
      <c r="I5" s="614"/>
      <c r="J5" s="639"/>
      <c r="K5" s="641"/>
      <c r="L5" s="544"/>
      <c r="M5" s="66" t="s">
        <v>217</v>
      </c>
      <c r="N5" s="313"/>
      <c r="O5" s="540" t="s">
        <v>218</v>
      </c>
      <c r="P5" s="545"/>
      <c r="Q5" s="631"/>
      <c r="R5" s="637"/>
      <c r="S5" s="637"/>
      <c r="T5" s="637"/>
      <c r="U5" s="637"/>
      <c r="V5" s="624"/>
      <c r="W5" s="624"/>
      <c r="X5" s="625"/>
      <c r="Y5" s="625"/>
      <c r="Z5" s="624"/>
      <c r="AA5" s="624"/>
      <c r="AB5" s="625"/>
      <c r="AC5" s="625"/>
      <c r="AD5" s="624"/>
      <c r="AE5" s="624"/>
      <c r="AF5" s="625"/>
      <c r="AG5" s="625"/>
      <c r="AH5" s="624"/>
      <c r="AI5" s="624"/>
      <c r="AJ5" s="625"/>
      <c r="AK5" s="625"/>
      <c r="AL5" s="624"/>
      <c r="AM5" s="624"/>
      <c r="AN5" s="625"/>
      <c r="AO5" s="625"/>
      <c r="AP5" s="624"/>
      <c r="AQ5" s="624"/>
      <c r="AR5" s="625"/>
      <c r="AS5" s="625"/>
      <c r="AT5" s="624"/>
      <c r="AU5" s="624"/>
      <c r="AV5" s="625"/>
      <c r="AW5" s="625"/>
      <c r="AY5" s="12"/>
      <c r="AZ5" s="12"/>
      <c r="BF5" s="12"/>
      <c r="BG5" s="12"/>
      <c r="BH5" s="12"/>
      <c r="BI5" s="12"/>
      <c r="BJ5" s="13"/>
      <c r="BK5" s="12"/>
      <c r="BM5" s="128" t="s">
        <v>178</v>
      </c>
      <c r="BN5" s="636" t="s">
        <v>117</v>
      </c>
      <c r="BO5" s="636"/>
      <c r="BP5" s="636"/>
      <c r="BQ5" s="541" t="s">
        <v>247</v>
      </c>
    </row>
    <row r="6" spans="1:104" s="11" customFormat="1" ht="3" customHeight="1" thickBot="1" x14ac:dyDescent="0.25">
      <c r="A6" s="9"/>
      <c r="B6" s="15"/>
      <c r="C6" s="16"/>
      <c r="D6" s="17"/>
      <c r="E6" s="17"/>
      <c r="F6" s="17"/>
      <c r="G6" s="17"/>
      <c r="H6" s="20"/>
      <c r="I6" s="21"/>
      <c r="J6" s="17"/>
      <c r="K6" s="17"/>
      <c r="N6" s="17"/>
      <c r="O6" s="17"/>
      <c r="R6" s="17"/>
      <c r="S6" s="17"/>
      <c r="V6" s="17"/>
      <c r="W6" s="17"/>
      <c r="Z6" s="17"/>
      <c r="AA6" s="17"/>
      <c r="AD6" s="17"/>
      <c r="AE6" s="17"/>
      <c r="AH6" s="17"/>
      <c r="AI6" s="17"/>
      <c r="AL6" s="17"/>
      <c r="AM6" s="17"/>
      <c r="AP6" s="17"/>
      <c r="AQ6" s="17"/>
      <c r="AT6" s="17"/>
      <c r="AU6" s="17"/>
      <c r="AY6" s="12"/>
      <c r="AZ6" s="12"/>
      <c r="BF6" s="12"/>
      <c r="BG6" s="12"/>
      <c r="BH6" s="12"/>
      <c r="BI6" s="12"/>
      <c r="BJ6" s="13"/>
      <c r="BK6" s="12"/>
    </row>
    <row r="7" spans="1:104" s="23" customFormat="1" ht="24.75" customHeight="1" x14ac:dyDescent="0.2">
      <c r="A7" s="275"/>
      <c r="B7" s="562" t="s">
        <v>102</v>
      </c>
      <c r="C7" s="617"/>
      <c r="D7" s="79" t="str">
        <f>D4&amp;" Summary"</f>
        <v xml:space="preserve"> Summary</v>
      </c>
      <c r="E7" s="80"/>
      <c r="F7" s="80"/>
      <c r="G7" s="80"/>
      <c r="H7" s="80"/>
      <c r="I7" s="80"/>
      <c r="J7" s="609" t="str">
        <f>D4&amp;" Purchase #1"</f>
        <v xml:space="preserve"> Purchase #1</v>
      </c>
      <c r="K7" s="609"/>
      <c r="L7" s="609"/>
      <c r="M7" s="609"/>
      <c r="N7" s="609" t="str">
        <f>D4&amp;" Purchase #2"</f>
        <v xml:space="preserve"> Purchase #2</v>
      </c>
      <c r="O7" s="609"/>
      <c r="P7" s="609"/>
      <c r="Q7" s="609"/>
      <c r="R7" s="609" t="str">
        <f>D4&amp;" Purchase #3"</f>
        <v xml:space="preserve"> Purchase #3</v>
      </c>
      <c r="S7" s="609"/>
      <c r="T7" s="609"/>
      <c r="U7" s="609"/>
      <c r="V7" s="609" t="str">
        <f>D4&amp;" Purchase #4"</f>
        <v xml:space="preserve"> Purchase #4</v>
      </c>
      <c r="W7" s="609"/>
      <c r="X7" s="609"/>
      <c r="Y7" s="609"/>
      <c r="Z7" s="609" t="str">
        <f>D4&amp;" Purchase #5"</f>
        <v xml:space="preserve"> Purchase #5</v>
      </c>
      <c r="AA7" s="609"/>
      <c r="AB7" s="609"/>
      <c r="AC7" s="609"/>
      <c r="AD7" s="609" t="str">
        <f>D4&amp;" Purchase #6"</f>
        <v xml:space="preserve"> Purchase #6</v>
      </c>
      <c r="AE7" s="609"/>
      <c r="AF7" s="609"/>
      <c r="AG7" s="609"/>
      <c r="AH7" s="609" t="str">
        <f>D4&amp;" Purchase #7"</f>
        <v xml:space="preserve"> Purchase #7</v>
      </c>
      <c r="AI7" s="609"/>
      <c r="AJ7" s="609"/>
      <c r="AK7" s="609"/>
      <c r="AL7" s="609" t="str">
        <f>D4&amp;" Purchase #8"</f>
        <v xml:space="preserve"> Purchase #8</v>
      </c>
      <c r="AM7" s="609"/>
      <c r="AN7" s="609"/>
      <c r="AO7" s="609"/>
      <c r="AP7" s="609" t="str">
        <f>D4&amp;" Purchase #9"</f>
        <v xml:space="preserve"> Purchase #9</v>
      </c>
      <c r="AQ7" s="609"/>
      <c r="AR7" s="609"/>
      <c r="AS7" s="609"/>
      <c r="AT7" s="609" t="str">
        <f>D4&amp;" Purchase #10"</f>
        <v xml:space="preserve"> Purchase #10</v>
      </c>
      <c r="AU7" s="609"/>
      <c r="AV7" s="609"/>
      <c r="AW7" s="629"/>
      <c r="CM7" s="131"/>
      <c r="CN7" s="132"/>
      <c r="CO7" s="132"/>
      <c r="CP7" s="132"/>
      <c r="CQ7" s="132"/>
      <c r="CR7" s="132"/>
      <c r="CS7" s="132"/>
      <c r="CT7" s="132"/>
      <c r="CU7" s="132"/>
      <c r="CV7" s="132"/>
      <c r="CW7" s="132"/>
      <c r="CX7" s="132"/>
      <c r="CY7" s="132"/>
      <c r="CZ7" s="131"/>
    </row>
    <row r="8" spans="1:104" s="24" customFormat="1" ht="24" x14ac:dyDescent="0.2">
      <c r="A8" s="276"/>
      <c r="B8" s="564"/>
      <c r="C8" s="618"/>
      <c r="D8" s="627" t="s">
        <v>190</v>
      </c>
      <c r="E8" s="628"/>
      <c r="F8" s="50" t="s">
        <v>18</v>
      </c>
      <c r="G8" s="627" t="s">
        <v>32</v>
      </c>
      <c r="H8" s="628"/>
      <c r="I8" s="50" t="s">
        <v>47</v>
      </c>
      <c r="J8" s="627" t="s">
        <v>41</v>
      </c>
      <c r="K8" s="628"/>
      <c r="L8" s="50" t="s">
        <v>18</v>
      </c>
      <c r="M8" s="50" t="s">
        <v>17</v>
      </c>
      <c r="N8" s="627" t="s">
        <v>41</v>
      </c>
      <c r="O8" s="628"/>
      <c r="P8" s="50" t="s">
        <v>18</v>
      </c>
      <c r="Q8" s="50" t="s">
        <v>17</v>
      </c>
      <c r="R8" s="627" t="s">
        <v>41</v>
      </c>
      <c r="S8" s="628"/>
      <c r="T8" s="50" t="s">
        <v>18</v>
      </c>
      <c r="U8" s="50" t="s">
        <v>17</v>
      </c>
      <c r="V8" s="627" t="s">
        <v>41</v>
      </c>
      <c r="W8" s="628"/>
      <c r="X8" s="50" t="s">
        <v>18</v>
      </c>
      <c r="Y8" s="50" t="s">
        <v>17</v>
      </c>
      <c r="Z8" s="627" t="s">
        <v>41</v>
      </c>
      <c r="AA8" s="628"/>
      <c r="AB8" s="50" t="s">
        <v>18</v>
      </c>
      <c r="AC8" s="50" t="s">
        <v>17</v>
      </c>
      <c r="AD8" s="627" t="s">
        <v>41</v>
      </c>
      <c r="AE8" s="628"/>
      <c r="AF8" s="50" t="s">
        <v>18</v>
      </c>
      <c r="AG8" s="50" t="s">
        <v>17</v>
      </c>
      <c r="AH8" s="627" t="s">
        <v>41</v>
      </c>
      <c r="AI8" s="628"/>
      <c r="AJ8" s="50" t="s">
        <v>18</v>
      </c>
      <c r="AK8" s="50" t="s">
        <v>17</v>
      </c>
      <c r="AL8" s="627" t="s">
        <v>41</v>
      </c>
      <c r="AM8" s="628"/>
      <c r="AN8" s="50" t="s">
        <v>18</v>
      </c>
      <c r="AO8" s="50" t="s">
        <v>17</v>
      </c>
      <c r="AP8" s="627" t="s">
        <v>41</v>
      </c>
      <c r="AQ8" s="628"/>
      <c r="AR8" s="50" t="s">
        <v>18</v>
      </c>
      <c r="AS8" s="50" t="s">
        <v>17</v>
      </c>
      <c r="AT8" s="627" t="s">
        <v>41</v>
      </c>
      <c r="AU8" s="628"/>
      <c r="AV8" s="50" t="s">
        <v>18</v>
      </c>
      <c r="AW8" s="82" t="s">
        <v>17</v>
      </c>
      <c r="CM8" s="122" t="s">
        <v>92</v>
      </c>
      <c r="CN8" s="122"/>
      <c r="CO8" s="122"/>
      <c r="CP8" s="122" t="s">
        <v>145</v>
      </c>
      <c r="CQ8" s="122" t="s">
        <v>146</v>
      </c>
      <c r="CR8" s="122" t="s">
        <v>147</v>
      </c>
      <c r="CS8" s="122" t="s">
        <v>148</v>
      </c>
      <c r="CT8" s="122" t="s">
        <v>149</v>
      </c>
      <c r="CU8" s="122" t="s">
        <v>150</v>
      </c>
      <c r="CV8" s="122" t="s">
        <v>151</v>
      </c>
      <c r="CW8" s="122" t="s">
        <v>152</v>
      </c>
      <c r="CX8" s="122" t="s">
        <v>153</v>
      </c>
      <c r="CY8" s="122" t="s">
        <v>154</v>
      </c>
      <c r="CZ8" s="122" t="s">
        <v>125</v>
      </c>
    </row>
    <row r="9" spans="1:104" s="25" customFormat="1" ht="14.25" customHeight="1" thickBot="1" x14ac:dyDescent="0.25">
      <c r="A9" s="276"/>
      <c r="B9" s="622"/>
      <c r="C9" s="623"/>
      <c r="D9" s="314" t="str">
        <f>"["&amp;H5&amp;"]"</f>
        <v>[]</v>
      </c>
      <c r="E9" s="236" t="s">
        <v>14</v>
      </c>
      <c r="F9" s="236" t="s">
        <v>15</v>
      </c>
      <c r="G9" s="236" t="str">
        <f>"[€/"&amp;H5&amp;"]"</f>
        <v>[€/]</v>
      </c>
      <c r="H9" s="236" t="s">
        <v>39</v>
      </c>
      <c r="I9" s="236" t="s">
        <v>48</v>
      </c>
      <c r="J9" s="236" t="str">
        <f>D9</f>
        <v>[]</v>
      </c>
      <c r="K9" s="236" t="s">
        <v>14</v>
      </c>
      <c r="L9" s="236" t="s">
        <v>15</v>
      </c>
      <c r="M9" s="236" t="str">
        <f>G9</f>
        <v>[€/]</v>
      </c>
      <c r="N9" s="236" t="str">
        <f>J9</f>
        <v>[]</v>
      </c>
      <c r="O9" s="236" t="s">
        <v>14</v>
      </c>
      <c r="P9" s="236" t="s">
        <v>15</v>
      </c>
      <c r="Q9" s="236" t="str">
        <f>M9</f>
        <v>[€/]</v>
      </c>
      <c r="R9" s="236" t="str">
        <f>N9</f>
        <v>[]</v>
      </c>
      <c r="S9" s="236" t="s">
        <v>14</v>
      </c>
      <c r="T9" s="236" t="s">
        <v>15</v>
      </c>
      <c r="U9" s="236" t="str">
        <f>Q9</f>
        <v>[€/]</v>
      </c>
      <c r="V9" s="236" t="str">
        <f>R9</f>
        <v>[]</v>
      </c>
      <c r="W9" s="236" t="s">
        <v>14</v>
      </c>
      <c r="X9" s="236" t="s">
        <v>15</v>
      </c>
      <c r="Y9" s="236" t="str">
        <f>U9</f>
        <v>[€/]</v>
      </c>
      <c r="Z9" s="236" t="str">
        <f>V9</f>
        <v>[]</v>
      </c>
      <c r="AA9" s="236" t="s">
        <v>14</v>
      </c>
      <c r="AB9" s="236" t="s">
        <v>15</v>
      </c>
      <c r="AC9" s="236" t="str">
        <f>Y9</f>
        <v>[€/]</v>
      </c>
      <c r="AD9" s="236" t="str">
        <f>Z9</f>
        <v>[]</v>
      </c>
      <c r="AE9" s="236" t="s">
        <v>14</v>
      </c>
      <c r="AF9" s="236" t="s">
        <v>15</v>
      </c>
      <c r="AG9" s="236" t="str">
        <f>AC9</f>
        <v>[€/]</v>
      </c>
      <c r="AH9" s="236" t="str">
        <f>AD9</f>
        <v>[]</v>
      </c>
      <c r="AI9" s="236" t="s">
        <v>14</v>
      </c>
      <c r="AJ9" s="236" t="s">
        <v>15</v>
      </c>
      <c r="AK9" s="236" t="str">
        <f>AG9</f>
        <v>[€/]</v>
      </c>
      <c r="AL9" s="236" t="str">
        <f>AH9</f>
        <v>[]</v>
      </c>
      <c r="AM9" s="236" t="s">
        <v>14</v>
      </c>
      <c r="AN9" s="236" t="s">
        <v>15</v>
      </c>
      <c r="AO9" s="236" t="str">
        <f>AK9</f>
        <v>[€/]</v>
      </c>
      <c r="AP9" s="236" t="str">
        <f>AL9</f>
        <v>[]</v>
      </c>
      <c r="AQ9" s="236" t="s">
        <v>14</v>
      </c>
      <c r="AR9" s="236" t="s">
        <v>15</v>
      </c>
      <c r="AS9" s="236" t="str">
        <f>AO9</f>
        <v>[€/]</v>
      </c>
      <c r="AT9" s="236" t="str">
        <f>AP9</f>
        <v>[]</v>
      </c>
      <c r="AU9" s="236" t="s">
        <v>14</v>
      </c>
      <c r="AV9" s="236" t="s">
        <v>15</v>
      </c>
      <c r="AW9" s="236" t="str">
        <f>AS9</f>
        <v>[€/]</v>
      </c>
      <c r="BN9" s="24"/>
      <c r="BO9" s="24"/>
      <c r="BP9" s="24"/>
      <c r="BQ9" s="24"/>
      <c r="BR9" s="24"/>
      <c r="BS9" s="24"/>
      <c r="BT9" s="24"/>
      <c r="BU9" s="24"/>
      <c r="BV9" s="24"/>
      <c r="CM9" s="123"/>
      <c r="CN9" s="123"/>
      <c r="CO9" s="123"/>
      <c r="CP9" s="123" t="s">
        <v>40</v>
      </c>
      <c r="CQ9" s="123" t="s">
        <v>40</v>
      </c>
      <c r="CR9" s="123" t="s">
        <v>40</v>
      </c>
      <c r="CS9" s="123" t="s">
        <v>40</v>
      </c>
      <c r="CT9" s="123" t="s">
        <v>40</v>
      </c>
      <c r="CU9" s="123" t="s">
        <v>40</v>
      </c>
      <c r="CV9" s="123" t="s">
        <v>40</v>
      </c>
      <c r="CW9" s="123" t="s">
        <v>40</v>
      </c>
      <c r="CX9" s="123" t="s">
        <v>40</v>
      </c>
      <c r="CY9" s="123" t="s">
        <v>40</v>
      </c>
      <c r="CZ9" s="123" t="s">
        <v>15</v>
      </c>
    </row>
    <row r="10" spans="1:104" s="11" customFormat="1" ht="14.25" customHeight="1" x14ac:dyDescent="0.2">
      <c r="A10" s="276" t="str">
        <f>B10&amp;A4</f>
        <v>Jan</v>
      </c>
      <c r="B10" s="84" t="s">
        <v>0</v>
      </c>
      <c r="C10" s="49">
        <f t="shared" ref="C10:C21" si="0">Year1</f>
        <v>0</v>
      </c>
      <c r="D10" s="290">
        <f>J10+N10+R10+V10+Z10+AD10+AH10+AL10+AP10+AT10</f>
        <v>0</v>
      </c>
      <c r="E10" s="271">
        <f t="shared" ref="E10:E21" si="1">D10*$N$4</f>
        <v>0</v>
      </c>
      <c r="F10" s="291">
        <f>L10+P10+T10+X10+AB10+AF10+AJ10+AN10+AR10+AV10</f>
        <v>0</v>
      </c>
      <c r="G10" s="292" t="e">
        <f>F10/D10</f>
        <v>#DIV/0!</v>
      </c>
      <c r="H10" s="292" t="e">
        <f>F10/E10</f>
        <v>#DIV/0!</v>
      </c>
      <c r="I10" s="104">
        <f t="shared" ref="I10:I21" si="2">E10*$N$5/1000</f>
        <v>0</v>
      </c>
      <c r="J10" s="238"/>
      <c r="K10" s="271">
        <f t="shared" ref="K10:K21" si="3">J10*$N$4</f>
        <v>0</v>
      </c>
      <c r="L10" s="239"/>
      <c r="M10" s="230" t="e">
        <f>L10/J10</f>
        <v>#DIV/0!</v>
      </c>
      <c r="N10" s="238"/>
      <c r="O10" s="271">
        <f t="shared" ref="O10:O21" si="4">N10*$N$4</f>
        <v>0</v>
      </c>
      <c r="P10" s="239"/>
      <c r="Q10" s="230" t="e">
        <f>P10/N10</f>
        <v>#DIV/0!</v>
      </c>
      <c r="R10" s="238"/>
      <c r="S10" s="271">
        <f t="shared" ref="S10:S21" si="5">R10*$N$4</f>
        <v>0</v>
      </c>
      <c r="T10" s="239"/>
      <c r="U10" s="230" t="e">
        <f>T10/R10</f>
        <v>#DIV/0!</v>
      </c>
      <c r="V10" s="238"/>
      <c r="W10" s="271">
        <f t="shared" ref="W10:W21" si="6">V10*$N$4</f>
        <v>0</v>
      </c>
      <c r="X10" s="239"/>
      <c r="Y10" s="230" t="e">
        <f>X10/V10</f>
        <v>#DIV/0!</v>
      </c>
      <c r="Z10" s="238"/>
      <c r="AA10" s="271">
        <f t="shared" ref="AA10:AA21" si="7">Z10*$N$4</f>
        <v>0</v>
      </c>
      <c r="AB10" s="239"/>
      <c r="AC10" s="230" t="e">
        <f>AB10/Z10</f>
        <v>#DIV/0!</v>
      </c>
      <c r="AD10" s="238"/>
      <c r="AE10" s="271">
        <f t="shared" ref="AE10:AE21" si="8">AD10*$N$4</f>
        <v>0</v>
      </c>
      <c r="AF10" s="239"/>
      <c r="AG10" s="230" t="e">
        <f>AF10/AD10</f>
        <v>#DIV/0!</v>
      </c>
      <c r="AH10" s="238"/>
      <c r="AI10" s="271">
        <f t="shared" ref="AI10:AI21" si="9">AH10*$N$4</f>
        <v>0</v>
      </c>
      <c r="AJ10" s="239"/>
      <c r="AK10" s="230" t="e">
        <f>AJ10/AH10</f>
        <v>#DIV/0!</v>
      </c>
      <c r="AL10" s="238"/>
      <c r="AM10" s="271">
        <f t="shared" ref="AM10:AM21" si="10">AL10*$N$4</f>
        <v>0</v>
      </c>
      <c r="AN10" s="239"/>
      <c r="AO10" s="230" t="e">
        <f>AN10/AL10</f>
        <v>#DIV/0!</v>
      </c>
      <c r="AP10" s="238"/>
      <c r="AQ10" s="271">
        <f t="shared" ref="AQ10:AQ21" si="11">AP10*$N$4</f>
        <v>0</v>
      </c>
      <c r="AR10" s="239"/>
      <c r="AS10" s="230" t="e">
        <f>AR10/AP10</f>
        <v>#DIV/0!</v>
      </c>
      <c r="AT10" s="238"/>
      <c r="AU10" s="271">
        <f t="shared" ref="AU10:AU21" si="12">AT10*$N$4</f>
        <v>0</v>
      </c>
      <c r="AV10" s="239"/>
      <c r="AW10" s="277" t="e">
        <f>AV10/AT10</f>
        <v>#DIV/0!</v>
      </c>
      <c r="AX10" s="25"/>
      <c r="AY10" s="25"/>
      <c r="AZ10" s="12"/>
      <c r="BF10" s="12"/>
      <c r="BG10" s="12"/>
      <c r="BH10" s="12"/>
      <c r="BI10" s="12"/>
      <c r="BJ10" s="13"/>
      <c r="BK10" s="12"/>
      <c r="CM10" s="124">
        <f t="shared" ref="CM10:CM21" si="13">Year1</f>
        <v>0</v>
      </c>
      <c r="CN10" s="124" t="str">
        <f>B10&amp;"-"&amp;C10</f>
        <v>Jan-0</v>
      </c>
      <c r="CO10" s="124" t="str">
        <f t="shared" ref="CO10:CO21" si="14">B10&amp;"-"&amp;CM10</f>
        <v>Jan-0</v>
      </c>
      <c r="CP10" s="124">
        <f t="shared" ref="CP10:CP21" si="15">INDEX(J$10:J$21,MATCH($CO10,$CN$10:$CN$21,),)</f>
        <v>0</v>
      </c>
      <c r="CQ10" s="124">
        <f t="shared" ref="CQ10:CQ21" si="16">INDEX(N$10:N$21,MATCH($CO10,$CN$10:$CN$21,),)</f>
        <v>0</v>
      </c>
      <c r="CR10" s="124">
        <f t="shared" ref="CR10:CR21" si="17">INDEX(R$10:R$21,MATCH($CO10,$CN$10:$CN$21,),)</f>
        <v>0</v>
      </c>
      <c r="CS10" s="124">
        <f t="shared" ref="CS10:CS21" si="18">INDEX(V$10:V$21,MATCH($CO10,$CN$10:$CN$21,),)</f>
        <v>0</v>
      </c>
      <c r="CT10" s="124">
        <f t="shared" ref="CT10:CT21" si="19">INDEX(Z$10:Z$21,MATCH($CO10,$CN$10:$CN$21,),)</f>
        <v>0</v>
      </c>
      <c r="CU10" s="124">
        <f t="shared" ref="CU10:CU21" si="20">INDEX(AD$10:AD$21,MATCH($CO10,$CN$10:$CN$21,),)</f>
        <v>0</v>
      </c>
      <c r="CV10" s="124">
        <f t="shared" ref="CV10:CV21" si="21">INDEX(AH$10:AH$21,MATCH($CO10,$CN$10:$CN$21,),)</f>
        <v>0</v>
      </c>
      <c r="CW10" s="124">
        <f t="shared" ref="CW10:CW21" si="22">INDEX(AL$10:AL$21,MATCH($CO10,$CN$10:$CN$21,),)</f>
        <v>0</v>
      </c>
      <c r="CX10" s="124">
        <f t="shared" ref="CX10:CX21" si="23">INDEX(AP$10:AP$21,MATCH($CO10,$CN$10:$CN$21,),)</f>
        <v>0</v>
      </c>
      <c r="CY10" s="124">
        <f t="shared" ref="CY10:CY21" si="24">INDEX(AT$10:AT$21,MATCH($CO10,$CN$10:$CN$21,),)</f>
        <v>0</v>
      </c>
      <c r="CZ10" s="126">
        <f t="shared" ref="CZ10:CZ21" si="25">INDEX(F$10:F$21,MATCH($CO10,$CN$10:$CN$21,),)</f>
        <v>0</v>
      </c>
    </row>
    <row r="11" spans="1:104" s="11" customFormat="1" ht="14.25" customHeight="1" x14ac:dyDescent="0.2">
      <c r="A11" s="276" t="str">
        <f>B11&amp;A4</f>
        <v>Feb</v>
      </c>
      <c r="B11" s="85" t="s">
        <v>1</v>
      </c>
      <c r="C11" s="49">
        <f t="shared" si="0"/>
        <v>0</v>
      </c>
      <c r="D11" s="293">
        <f t="shared" ref="D11:D21" si="26">J11+N11+R11+V11+Z11+AD11+AH11+AL11+AP11+AT11</f>
        <v>0</v>
      </c>
      <c r="E11" s="272">
        <f t="shared" si="1"/>
        <v>0</v>
      </c>
      <c r="F11" s="282">
        <f t="shared" ref="F11:F21" si="27">L11+P11+T11+X11+AB11+AF11+AJ11+AN11+AR11+AV11</f>
        <v>0</v>
      </c>
      <c r="G11" s="280" t="e">
        <f t="shared" ref="G11:G21" si="28">F11/D11</f>
        <v>#DIV/0!</v>
      </c>
      <c r="H11" s="280" t="e">
        <f t="shared" ref="H11:H21" si="29">F11/E11</f>
        <v>#DIV/0!</v>
      </c>
      <c r="I11" s="36">
        <f t="shared" si="2"/>
        <v>0</v>
      </c>
      <c r="J11" s="55"/>
      <c r="K11" s="272">
        <f t="shared" si="3"/>
        <v>0</v>
      </c>
      <c r="L11" s="229"/>
      <c r="M11" s="231" t="e">
        <f t="shared" ref="M11:M21" si="30">L11/J11</f>
        <v>#DIV/0!</v>
      </c>
      <c r="N11" s="55"/>
      <c r="O11" s="272">
        <f t="shared" si="4"/>
        <v>0</v>
      </c>
      <c r="P11" s="229"/>
      <c r="Q11" s="231" t="e">
        <f t="shared" ref="Q11:Q21" si="31">P11/N11</f>
        <v>#DIV/0!</v>
      </c>
      <c r="R11" s="55"/>
      <c r="S11" s="272">
        <f t="shared" si="5"/>
        <v>0</v>
      </c>
      <c r="T11" s="229"/>
      <c r="U11" s="231" t="e">
        <f t="shared" ref="U11:U21" si="32">T11/R11</f>
        <v>#DIV/0!</v>
      </c>
      <c r="V11" s="55"/>
      <c r="W11" s="272">
        <f t="shared" si="6"/>
        <v>0</v>
      </c>
      <c r="X11" s="229"/>
      <c r="Y11" s="231" t="e">
        <f t="shared" ref="Y11:Y21" si="33">X11/V11</f>
        <v>#DIV/0!</v>
      </c>
      <c r="Z11" s="55"/>
      <c r="AA11" s="272">
        <f t="shared" si="7"/>
        <v>0</v>
      </c>
      <c r="AB11" s="229"/>
      <c r="AC11" s="231" t="e">
        <f t="shared" ref="AC11:AC21" si="34">AB11/Z11</f>
        <v>#DIV/0!</v>
      </c>
      <c r="AD11" s="55"/>
      <c r="AE11" s="272">
        <f t="shared" si="8"/>
        <v>0</v>
      </c>
      <c r="AF11" s="229"/>
      <c r="AG11" s="231" t="e">
        <f t="shared" ref="AG11:AG21" si="35">AF11/AD11</f>
        <v>#DIV/0!</v>
      </c>
      <c r="AH11" s="55"/>
      <c r="AI11" s="272">
        <f t="shared" si="9"/>
        <v>0</v>
      </c>
      <c r="AJ11" s="229"/>
      <c r="AK11" s="231" t="e">
        <f t="shared" ref="AK11:AK21" si="36">AJ11/AH11</f>
        <v>#DIV/0!</v>
      </c>
      <c r="AL11" s="55"/>
      <c r="AM11" s="272">
        <f t="shared" si="10"/>
        <v>0</v>
      </c>
      <c r="AN11" s="229"/>
      <c r="AO11" s="231" t="e">
        <f t="shared" ref="AO11:AO21" si="37">AN11/AL11</f>
        <v>#DIV/0!</v>
      </c>
      <c r="AP11" s="55"/>
      <c r="AQ11" s="272">
        <f t="shared" si="11"/>
        <v>0</v>
      </c>
      <c r="AR11" s="229"/>
      <c r="AS11" s="231" t="e">
        <f t="shared" ref="AS11:AS21" si="38">AR11/AP11</f>
        <v>#DIV/0!</v>
      </c>
      <c r="AT11" s="55"/>
      <c r="AU11" s="272">
        <f t="shared" si="12"/>
        <v>0</v>
      </c>
      <c r="AV11" s="229"/>
      <c r="AW11" s="278" t="e">
        <f t="shared" ref="AW11:AW21" si="39">AV11/AT11</f>
        <v>#DIV/0!</v>
      </c>
      <c r="AX11" s="25"/>
      <c r="AY11" s="25"/>
      <c r="AZ11" s="12"/>
      <c r="BF11" s="12"/>
      <c r="BG11" s="12"/>
      <c r="BH11" s="12"/>
      <c r="BI11" s="12"/>
      <c r="BJ11" s="13"/>
      <c r="BK11" s="12"/>
      <c r="CM11" s="124">
        <f t="shared" si="13"/>
        <v>0</v>
      </c>
      <c r="CN11" s="124" t="str">
        <f t="shared" ref="CN11:CN21" si="40">B11&amp;"-"&amp;C11</f>
        <v>Feb-0</v>
      </c>
      <c r="CO11" s="124" t="str">
        <f t="shared" si="14"/>
        <v>Feb-0</v>
      </c>
      <c r="CP11" s="124">
        <f t="shared" si="15"/>
        <v>0</v>
      </c>
      <c r="CQ11" s="124">
        <f t="shared" si="16"/>
        <v>0</v>
      </c>
      <c r="CR11" s="124">
        <f t="shared" si="17"/>
        <v>0</v>
      </c>
      <c r="CS11" s="124">
        <f t="shared" si="18"/>
        <v>0</v>
      </c>
      <c r="CT11" s="124">
        <f t="shared" si="19"/>
        <v>0</v>
      </c>
      <c r="CU11" s="124">
        <f t="shared" si="20"/>
        <v>0</v>
      </c>
      <c r="CV11" s="124">
        <f t="shared" si="21"/>
        <v>0</v>
      </c>
      <c r="CW11" s="124">
        <f t="shared" si="22"/>
        <v>0</v>
      </c>
      <c r="CX11" s="124">
        <f t="shared" si="23"/>
        <v>0</v>
      </c>
      <c r="CY11" s="124">
        <f t="shared" si="24"/>
        <v>0</v>
      </c>
      <c r="CZ11" s="126">
        <f t="shared" si="25"/>
        <v>0</v>
      </c>
    </row>
    <row r="12" spans="1:104" s="11" customFormat="1" ht="14.25" customHeight="1" x14ac:dyDescent="0.2">
      <c r="A12" s="276" t="str">
        <f>B12&amp;A4</f>
        <v>Mar</v>
      </c>
      <c r="B12" s="85" t="s">
        <v>2</v>
      </c>
      <c r="C12" s="49">
        <f t="shared" si="0"/>
        <v>0</v>
      </c>
      <c r="D12" s="293">
        <f t="shared" si="26"/>
        <v>0</v>
      </c>
      <c r="E12" s="272">
        <f t="shared" si="1"/>
        <v>0</v>
      </c>
      <c r="F12" s="282">
        <f t="shared" si="27"/>
        <v>0</v>
      </c>
      <c r="G12" s="280" t="e">
        <f t="shared" si="28"/>
        <v>#DIV/0!</v>
      </c>
      <c r="H12" s="280" t="e">
        <f t="shared" si="29"/>
        <v>#DIV/0!</v>
      </c>
      <c r="I12" s="36">
        <f t="shared" si="2"/>
        <v>0</v>
      </c>
      <c r="J12" s="55"/>
      <c r="K12" s="272">
        <f t="shared" si="3"/>
        <v>0</v>
      </c>
      <c r="L12" s="229"/>
      <c r="M12" s="231" t="e">
        <f t="shared" si="30"/>
        <v>#DIV/0!</v>
      </c>
      <c r="N12" s="55"/>
      <c r="O12" s="272">
        <f t="shared" si="4"/>
        <v>0</v>
      </c>
      <c r="P12" s="229"/>
      <c r="Q12" s="231" t="e">
        <f t="shared" si="31"/>
        <v>#DIV/0!</v>
      </c>
      <c r="R12" s="55"/>
      <c r="S12" s="272">
        <f t="shared" si="5"/>
        <v>0</v>
      </c>
      <c r="T12" s="229"/>
      <c r="U12" s="231" t="e">
        <f t="shared" si="32"/>
        <v>#DIV/0!</v>
      </c>
      <c r="V12" s="55"/>
      <c r="W12" s="272">
        <f t="shared" si="6"/>
        <v>0</v>
      </c>
      <c r="X12" s="229"/>
      <c r="Y12" s="231" t="e">
        <f t="shared" si="33"/>
        <v>#DIV/0!</v>
      </c>
      <c r="Z12" s="55"/>
      <c r="AA12" s="272">
        <f t="shared" si="7"/>
        <v>0</v>
      </c>
      <c r="AB12" s="229"/>
      <c r="AC12" s="231" t="e">
        <f t="shared" si="34"/>
        <v>#DIV/0!</v>
      </c>
      <c r="AD12" s="55"/>
      <c r="AE12" s="272">
        <f t="shared" si="8"/>
        <v>0</v>
      </c>
      <c r="AF12" s="229"/>
      <c r="AG12" s="231" t="e">
        <f t="shared" si="35"/>
        <v>#DIV/0!</v>
      </c>
      <c r="AH12" s="55"/>
      <c r="AI12" s="272">
        <f t="shared" si="9"/>
        <v>0</v>
      </c>
      <c r="AJ12" s="229"/>
      <c r="AK12" s="231" t="e">
        <f t="shared" si="36"/>
        <v>#DIV/0!</v>
      </c>
      <c r="AL12" s="55"/>
      <c r="AM12" s="272">
        <f t="shared" si="10"/>
        <v>0</v>
      </c>
      <c r="AN12" s="229"/>
      <c r="AO12" s="231" t="e">
        <f t="shared" si="37"/>
        <v>#DIV/0!</v>
      </c>
      <c r="AP12" s="55"/>
      <c r="AQ12" s="272">
        <f t="shared" si="11"/>
        <v>0</v>
      </c>
      <c r="AR12" s="229"/>
      <c r="AS12" s="231" t="e">
        <f t="shared" si="38"/>
        <v>#DIV/0!</v>
      </c>
      <c r="AT12" s="55"/>
      <c r="AU12" s="272">
        <f t="shared" si="12"/>
        <v>0</v>
      </c>
      <c r="AV12" s="229"/>
      <c r="AW12" s="278" t="e">
        <f t="shared" si="39"/>
        <v>#DIV/0!</v>
      </c>
      <c r="AX12" s="25"/>
      <c r="AY12" s="25"/>
      <c r="AZ12" s="12"/>
      <c r="BF12" s="12"/>
      <c r="BG12" s="12"/>
      <c r="BH12" s="12"/>
      <c r="BI12" s="12"/>
      <c r="BJ12" s="13"/>
      <c r="BK12" s="12"/>
      <c r="CM12" s="124">
        <f t="shared" si="13"/>
        <v>0</v>
      </c>
      <c r="CN12" s="124" t="str">
        <f t="shared" si="40"/>
        <v>Mar-0</v>
      </c>
      <c r="CO12" s="124" t="str">
        <f t="shared" si="14"/>
        <v>Mar-0</v>
      </c>
      <c r="CP12" s="124">
        <f t="shared" si="15"/>
        <v>0</v>
      </c>
      <c r="CQ12" s="124">
        <f t="shared" si="16"/>
        <v>0</v>
      </c>
      <c r="CR12" s="124">
        <f t="shared" si="17"/>
        <v>0</v>
      </c>
      <c r="CS12" s="124">
        <f t="shared" si="18"/>
        <v>0</v>
      </c>
      <c r="CT12" s="124">
        <f t="shared" si="19"/>
        <v>0</v>
      </c>
      <c r="CU12" s="124">
        <f t="shared" si="20"/>
        <v>0</v>
      </c>
      <c r="CV12" s="124">
        <f t="shared" si="21"/>
        <v>0</v>
      </c>
      <c r="CW12" s="124">
        <f t="shared" si="22"/>
        <v>0</v>
      </c>
      <c r="CX12" s="124">
        <f t="shared" si="23"/>
        <v>0</v>
      </c>
      <c r="CY12" s="124">
        <f t="shared" si="24"/>
        <v>0</v>
      </c>
      <c r="CZ12" s="126">
        <f t="shared" si="25"/>
        <v>0</v>
      </c>
    </row>
    <row r="13" spans="1:104" s="11" customFormat="1" ht="14.25" customHeight="1" x14ac:dyDescent="0.2">
      <c r="A13" s="276" t="str">
        <f>B13&amp;A4</f>
        <v>Apr</v>
      </c>
      <c r="B13" s="85" t="s">
        <v>3</v>
      </c>
      <c r="C13" s="49">
        <f t="shared" si="0"/>
        <v>0</v>
      </c>
      <c r="D13" s="293">
        <f t="shared" si="26"/>
        <v>0</v>
      </c>
      <c r="E13" s="272">
        <f t="shared" si="1"/>
        <v>0</v>
      </c>
      <c r="F13" s="282">
        <f t="shared" si="27"/>
        <v>0</v>
      </c>
      <c r="G13" s="280" t="e">
        <f t="shared" si="28"/>
        <v>#DIV/0!</v>
      </c>
      <c r="H13" s="280" t="e">
        <f t="shared" si="29"/>
        <v>#DIV/0!</v>
      </c>
      <c r="I13" s="36">
        <f t="shared" si="2"/>
        <v>0</v>
      </c>
      <c r="J13" s="55"/>
      <c r="K13" s="272">
        <f t="shared" si="3"/>
        <v>0</v>
      </c>
      <c r="L13" s="229"/>
      <c r="M13" s="231" t="e">
        <f t="shared" si="30"/>
        <v>#DIV/0!</v>
      </c>
      <c r="N13" s="55"/>
      <c r="O13" s="272">
        <f t="shared" si="4"/>
        <v>0</v>
      </c>
      <c r="P13" s="229"/>
      <c r="Q13" s="231" t="e">
        <f t="shared" si="31"/>
        <v>#DIV/0!</v>
      </c>
      <c r="R13" s="55"/>
      <c r="S13" s="272">
        <f t="shared" si="5"/>
        <v>0</v>
      </c>
      <c r="T13" s="229"/>
      <c r="U13" s="231" t="e">
        <f t="shared" si="32"/>
        <v>#DIV/0!</v>
      </c>
      <c r="V13" s="55"/>
      <c r="W13" s="272">
        <f t="shared" si="6"/>
        <v>0</v>
      </c>
      <c r="X13" s="229"/>
      <c r="Y13" s="231" t="e">
        <f t="shared" si="33"/>
        <v>#DIV/0!</v>
      </c>
      <c r="Z13" s="55"/>
      <c r="AA13" s="272">
        <f t="shared" si="7"/>
        <v>0</v>
      </c>
      <c r="AB13" s="229"/>
      <c r="AC13" s="231" t="e">
        <f t="shared" si="34"/>
        <v>#DIV/0!</v>
      </c>
      <c r="AD13" s="55"/>
      <c r="AE13" s="272">
        <f t="shared" si="8"/>
        <v>0</v>
      </c>
      <c r="AF13" s="229"/>
      <c r="AG13" s="231" t="e">
        <f t="shared" si="35"/>
        <v>#DIV/0!</v>
      </c>
      <c r="AH13" s="55"/>
      <c r="AI13" s="272">
        <f t="shared" si="9"/>
        <v>0</v>
      </c>
      <c r="AJ13" s="229"/>
      <c r="AK13" s="231" t="e">
        <f t="shared" si="36"/>
        <v>#DIV/0!</v>
      </c>
      <c r="AL13" s="55"/>
      <c r="AM13" s="272">
        <f t="shared" si="10"/>
        <v>0</v>
      </c>
      <c r="AN13" s="229"/>
      <c r="AO13" s="231" t="e">
        <f t="shared" si="37"/>
        <v>#DIV/0!</v>
      </c>
      <c r="AP13" s="55"/>
      <c r="AQ13" s="272">
        <f t="shared" si="11"/>
        <v>0</v>
      </c>
      <c r="AR13" s="229"/>
      <c r="AS13" s="231" t="e">
        <f t="shared" si="38"/>
        <v>#DIV/0!</v>
      </c>
      <c r="AT13" s="55"/>
      <c r="AU13" s="272">
        <f t="shared" si="12"/>
        <v>0</v>
      </c>
      <c r="AV13" s="229"/>
      <c r="AW13" s="278" t="e">
        <f t="shared" si="39"/>
        <v>#DIV/0!</v>
      </c>
      <c r="AX13" s="25"/>
      <c r="AY13" s="25"/>
      <c r="AZ13" s="12"/>
      <c r="BF13" s="12"/>
      <c r="BG13" s="12"/>
      <c r="BH13" s="12"/>
      <c r="BI13" s="12"/>
      <c r="BJ13" s="13"/>
      <c r="BK13" s="12"/>
      <c r="CM13" s="124">
        <f t="shared" si="13"/>
        <v>0</v>
      </c>
      <c r="CN13" s="124" t="str">
        <f t="shared" si="40"/>
        <v>Apr-0</v>
      </c>
      <c r="CO13" s="124" t="str">
        <f t="shared" si="14"/>
        <v>Apr-0</v>
      </c>
      <c r="CP13" s="124">
        <f t="shared" si="15"/>
        <v>0</v>
      </c>
      <c r="CQ13" s="124">
        <f t="shared" si="16"/>
        <v>0</v>
      </c>
      <c r="CR13" s="124">
        <f t="shared" si="17"/>
        <v>0</v>
      </c>
      <c r="CS13" s="124">
        <f t="shared" si="18"/>
        <v>0</v>
      </c>
      <c r="CT13" s="124">
        <f t="shared" si="19"/>
        <v>0</v>
      </c>
      <c r="CU13" s="124">
        <f t="shared" si="20"/>
        <v>0</v>
      </c>
      <c r="CV13" s="124">
        <f t="shared" si="21"/>
        <v>0</v>
      </c>
      <c r="CW13" s="124">
        <f t="shared" si="22"/>
        <v>0</v>
      </c>
      <c r="CX13" s="124">
        <f t="shared" si="23"/>
        <v>0</v>
      </c>
      <c r="CY13" s="124">
        <f t="shared" si="24"/>
        <v>0</v>
      </c>
      <c r="CZ13" s="126">
        <f t="shared" si="25"/>
        <v>0</v>
      </c>
    </row>
    <row r="14" spans="1:104" s="11" customFormat="1" ht="14.25" customHeight="1" x14ac:dyDescent="0.2">
      <c r="A14" s="276" t="str">
        <f>B14&amp;A4</f>
        <v>May</v>
      </c>
      <c r="B14" s="85" t="s">
        <v>4</v>
      </c>
      <c r="C14" s="49">
        <f t="shared" si="0"/>
        <v>0</v>
      </c>
      <c r="D14" s="293">
        <f t="shared" si="26"/>
        <v>0</v>
      </c>
      <c r="E14" s="272">
        <f t="shared" si="1"/>
        <v>0</v>
      </c>
      <c r="F14" s="282">
        <f t="shared" si="27"/>
        <v>0</v>
      </c>
      <c r="G14" s="280" t="e">
        <f t="shared" si="28"/>
        <v>#DIV/0!</v>
      </c>
      <c r="H14" s="280" t="e">
        <f t="shared" si="29"/>
        <v>#DIV/0!</v>
      </c>
      <c r="I14" s="36">
        <f t="shared" si="2"/>
        <v>0</v>
      </c>
      <c r="J14" s="55"/>
      <c r="K14" s="272">
        <f t="shared" si="3"/>
        <v>0</v>
      </c>
      <c r="L14" s="229"/>
      <c r="M14" s="231" t="e">
        <f t="shared" si="30"/>
        <v>#DIV/0!</v>
      </c>
      <c r="N14" s="55"/>
      <c r="O14" s="272">
        <f t="shared" si="4"/>
        <v>0</v>
      </c>
      <c r="P14" s="229"/>
      <c r="Q14" s="231" t="e">
        <f t="shared" si="31"/>
        <v>#DIV/0!</v>
      </c>
      <c r="R14" s="55"/>
      <c r="S14" s="272">
        <f t="shared" si="5"/>
        <v>0</v>
      </c>
      <c r="T14" s="229"/>
      <c r="U14" s="231" t="e">
        <f t="shared" si="32"/>
        <v>#DIV/0!</v>
      </c>
      <c r="V14" s="55"/>
      <c r="W14" s="272">
        <f t="shared" si="6"/>
        <v>0</v>
      </c>
      <c r="X14" s="229"/>
      <c r="Y14" s="231" t="e">
        <f t="shared" si="33"/>
        <v>#DIV/0!</v>
      </c>
      <c r="Z14" s="55"/>
      <c r="AA14" s="272">
        <f t="shared" si="7"/>
        <v>0</v>
      </c>
      <c r="AB14" s="229"/>
      <c r="AC14" s="231" t="e">
        <f t="shared" si="34"/>
        <v>#DIV/0!</v>
      </c>
      <c r="AD14" s="55"/>
      <c r="AE14" s="272">
        <f t="shared" si="8"/>
        <v>0</v>
      </c>
      <c r="AF14" s="229"/>
      <c r="AG14" s="231" t="e">
        <f t="shared" si="35"/>
        <v>#DIV/0!</v>
      </c>
      <c r="AH14" s="55"/>
      <c r="AI14" s="272">
        <f t="shared" si="9"/>
        <v>0</v>
      </c>
      <c r="AJ14" s="229"/>
      <c r="AK14" s="231" t="e">
        <f t="shared" si="36"/>
        <v>#DIV/0!</v>
      </c>
      <c r="AL14" s="55"/>
      <c r="AM14" s="272">
        <f t="shared" si="10"/>
        <v>0</v>
      </c>
      <c r="AN14" s="229"/>
      <c r="AO14" s="231" t="e">
        <f t="shared" si="37"/>
        <v>#DIV/0!</v>
      </c>
      <c r="AP14" s="55"/>
      <c r="AQ14" s="272">
        <f t="shared" si="11"/>
        <v>0</v>
      </c>
      <c r="AR14" s="229"/>
      <c r="AS14" s="231" t="e">
        <f t="shared" si="38"/>
        <v>#DIV/0!</v>
      </c>
      <c r="AT14" s="55"/>
      <c r="AU14" s="272">
        <f t="shared" si="12"/>
        <v>0</v>
      </c>
      <c r="AV14" s="229"/>
      <c r="AW14" s="278" t="e">
        <f t="shared" si="39"/>
        <v>#DIV/0!</v>
      </c>
      <c r="AX14" s="25"/>
      <c r="AY14" s="25"/>
      <c r="AZ14" s="12"/>
      <c r="BF14" s="12"/>
      <c r="BG14" s="12"/>
      <c r="BH14" s="12"/>
      <c r="BI14" s="12"/>
      <c r="BJ14" s="13"/>
      <c r="BK14" s="12"/>
      <c r="CM14" s="124">
        <f t="shared" si="13"/>
        <v>0</v>
      </c>
      <c r="CN14" s="124" t="str">
        <f t="shared" si="40"/>
        <v>May-0</v>
      </c>
      <c r="CO14" s="124" t="str">
        <f t="shared" si="14"/>
        <v>May-0</v>
      </c>
      <c r="CP14" s="124">
        <f t="shared" si="15"/>
        <v>0</v>
      </c>
      <c r="CQ14" s="124">
        <f t="shared" si="16"/>
        <v>0</v>
      </c>
      <c r="CR14" s="124">
        <f t="shared" si="17"/>
        <v>0</v>
      </c>
      <c r="CS14" s="124">
        <f t="shared" si="18"/>
        <v>0</v>
      </c>
      <c r="CT14" s="124">
        <f t="shared" si="19"/>
        <v>0</v>
      </c>
      <c r="CU14" s="124">
        <f t="shared" si="20"/>
        <v>0</v>
      </c>
      <c r="CV14" s="124">
        <f t="shared" si="21"/>
        <v>0</v>
      </c>
      <c r="CW14" s="124">
        <f t="shared" si="22"/>
        <v>0</v>
      </c>
      <c r="CX14" s="124">
        <f t="shared" si="23"/>
        <v>0</v>
      </c>
      <c r="CY14" s="124">
        <f t="shared" si="24"/>
        <v>0</v>
      </c>
      <c r="CZ14" s="126">
        <f t="shared" si="25"/>
        <v>0</v>
      </c>
    </row>
    <row r="15" spans="1:104" s="11" customFormat="1" ht="14.25" customHeight="1" x14ac:dyDescent="0.2">
      <c r="A15" s="276" t="str">
        <f>B15&amp;A4</f>
        <v>Jun</v>
      </c>
      <c r="B15" s="85" t="s">
        <v>5</v>
      </c>
      <c r="C15" s="49">
        <f t="shared" si="0"/>
        <v>0</v>
      </c>
      <c r="D15" s="293">
        <f t="shared" si="26"/>
        <v>0</v>
      </c>
      <c r="E15" s="272">
        <f t="shared" si="1"/>
        <v>0</v>
      </c>
      <c r="F15" s="282">
        <f t="shared" si="27"/>
        <v>0</v>
      </c>
      <c r="G15" s="280" t="e">
        <f t="shared" si="28"/>
        <v>#DIV/0!</v>
      </c>
      <c r="H15" s="280" t="e">
        <f t="shared" si="29"/>
        <v>#DIV/0!</v>
      </c>
      <c r="I15" s="36">
        <f t="shared" si="2"/>
        <v>0</v>
      </c>
      <c r="J15" s="55"/>
      <c r="K15" s="272">
        <f t="shared" si="3"/>
        <v>0</v>
      </c>
      <c r="L15" s="229"/>
      <c r="M15" s="231" t="e">
        <f t="shared" si="30"/>
        <v>#DIV/0!</v>
      </c>
      <c r="N15" s="55"/>
      <c r="O15" s="272">
        <f t="shared" si="4"/>
        <v>0</v>
      </c>
      <c r="P15" s="229"/>
      <c r="Q15" s="231" t="e">
        <f t="shared" si="31"/>
        <v>#DIV/0!</v>
      </c>
      <c r="R15" s="55"/>
      <c r="S15" s="272">
        <f t="shared" si="5"/>
        <v>0</v>
      </c>
      <c r="T15" s="229"/>
      <c r="U15" s="231" t="e">
        <f t="shared" si="32"/>
        <v>#DIV/0!</v>
      </c>
      <c r="V15" s="55"/>
      <c r="W15" s="272">
        <f t="shared" si="6"/>
        <v>0</v>
      </c>
      <c r="X15" s="229"/>
      <c r="Y15" s="231" t="e">
        <f t="shared" si="33"/>
        <v>#DIV/0!</v>
      </c>
      <c r="Z15" s="55"/>
      <c r="AA15" s="272">
        <f t="shared" si="7"/>
        <v>0</v>
      </c>
      <c r="AB15" s="229"/>
      <c r="AC15" s="231" t="e">
        <f t="shared" si="34"/>
        <v>#DIV/0!</v>
      </c>
      <c r="AD15" s="55"/>
      <c r="AE15" s="272">
        <f t="shared" si="8"/>
        <v>0</v>
      </c>
      <c r="AF15" s="229"/>
      <c r="AG15" s="231" t="e">
        <f t="shared" si="35"/>
        <v>#DIV/0!</v>
      </c>
      <c r="AH15" s="55"/>
      <c r="AI15" s="272">
        <f t="shared" si="9"/>
        <v>0</v>
      </c>
      <c r="AJ15" s="229"/>
      <c r="AK15" s="231" t="e">
        <f t="shared" si="36"/>
        <v>#DIV/0!</v>
      </c>
      <c r="AL15" s="55"/>
      <c r="AM15" s="272">
        <f t="shared" si="10"/>
        <v>0</v>
      </c>
      <c r="AN15" s="229"/>
      <c r="AO15" s="231" t="e">
        <f t="shared" si="37"/>
        <v>#DIV/0!</v>
      </c>
      <c r="AP15" s="55"/>
      <c r="AQ15" s="272">
        <f t="shared" si="11"/>
        <v>0</v>
      </c>
      <c r="AR15" s="229"/>
      <c r="AS15" s="231" t="e">
        <f t="shared" si="38"/>
        <v>#DIV/0!</v>
      </c>
      <c r="AT15" s="55"/>
      <c r="AU15" s="272">
        <f t="shared" si="12"/>
        <v>0</v>
      </c>
      <c r="AV15" s="229"/>
      <c r="AW15" s="278" t="e">
        <f t="shared" si="39"/>
        <v>#DIV/0!</v>
      </c>
      <c r="AX15" s="25"/>
      <c r="AY15" s="25"/>
      <c r="AZ15" s="12"/>
      <c r="BF15" s="12"/>
      <c r="BG15" s="12"/>
      <c r="BH15" s="12"/>
      <c r="BI15" s="12"/>
      <c r="BJ15" s="13"/>
      <c r="BK15" s="12"/>
      <c r="CM15" s="124">
        <f t="shared" si="13"/>
        <v>0</v>
      </c>
      <c r="CN15" s="124" t="str">
        <f t="shared" si="40"/>
        <v>Jun-0</v>
      </c>
      <c r="CO15" s="124" t="str">
        <f t="shared" si="14"/>
        <v>Jun-0</v>
      </c>
      <c r="CP15" s="124">
        <f t="shared" si="15"/>
        <v>0</v>
      </c>
      <c r="CQ15" s="124">
        <f t="shared" si="16"/>
        <v>0</v>
      </c>
      <c r="CR15" s="124">
        <f t="shared" si="17"/>
        <v>0</v>
      </c>
      <c r="CS15" s="124">
        <f t="shared" si="18"/>
        <v>0</v>
      </c>
      <c r="CT15" s="124">
        <f t="shared" si="19"/>
        <v>0</v>
      </c>
      <c r="CU15" s="124">
        <f t="shared" si="20"/>
        <v>0</v>
      </c>
      <c r="CV15" s="124">
        <f t="shared" si="21"/>
        <v>0</v>
      </c>
      <c r="CW15" s="124">
        <f t="shared" si="22"/>
        <v>0</v>
      </c>
      <c r="CX15" s="124">
        <f t="shared" si="23"/>
        <v>0</v>
      </c>
      <c r="CY15" s="124">
        <f t="shared" si="24"/>
        <v>0</v>
      </c>
      <c r="CZ15" s="126">
        <f t="shared" si="25"/>
        <v>0</v>
      </c>
    </row>
    <row r="16" spans="1:104" s="11" customFormat="1" ht="14.25" customHeight="1" x14ac:dyDescent="0.2">
      <c r="A16" s="276" t="str">
        <f>B16&amp;A4</f>
        <v>Jul</v>
      </c>
      <c r="B16" s="85" t="s">
        <v>6</v>
      </c>
      <c r="C16" s="49">
        <f t="shared" si="0"/>
        <v>0</v>
      </c>
      <c r="D16" s="293">
        <f t="shared" si="26"/>
        <v>0</v>
      </c>
      <c r="E16" s="272">
        <f t="shared" si="1"/>
        <v>0</v>
      </c>
      <c r="F16" s="282">
        <f t="shared" si="27"/>
        <v>0</v>
      </c>
      <c r="G16" s="280" t="e">
        <f t="shared" si="28"/>
        <v>#DIV/0!</v>
      </c>
      <c r="H16" s="280" t="e">
        <f t="shared" si="29"/>
        <v>#DIV/0!</v>
      </c>
      <c r="I16" s="36">
        <f t="shared" si="2"/>
        <v>0</v>
      </c>
      <c r="J16" s="55"/>
      <c r="K16" s="272">
        <f t="shared" si="3"/>
        <v>0</v>
      </c>
      <c r="L16" s="229"/>
      <c r="M16" s="231" t="e">
        <f t="shared" si="30"/>
        <v>#DIV/0!</v>
      </c>
      <c r="N16" s="55"/>
      <c r="O16" s="272">
        <f t="shared" si="4"/>
        <v>0</v>
      </c>
      <c r="P16" s="229"/>
      <c r="Q16" s="231" t="e">
        <f t="shared" si="31"/>
        <v>#DIV/0!</v>
      </c>
      <c r="R16" s="55"/>
      <c r="S16" s="272">
        <f t="shared" si="5"/>
        <v>0</v>
      </c>
      <c r="T16" s="229"/>
      <c r="U16" s="231" t="e">
        <f t="shared" si="32"/>
        <v>#DIV/0!</v>
      </c>
      <c r="V16" s="55"/>
      <c r="W16" s="272">
        <f t="shared" si="6"/>
        <v>0</v>
      </c>
      <c r="X16" s="229"/>
      <c r="Y16" s="231" t="e">
        <f t="shared" si="33"/>
        <v>#DIV/0!</v>
      </c>
      <c r="Z16" s="55"/>
      <c r="AA16" s="272">
        <f t="shared" si="7"/>
        <v>0</v>
      </c>
      <c r="AB16" s="229"/>
      <c r="AC16" s="231" t="e">
        <f t="shared" si="34"/>
        <v>#DIV/0!</v>
      </c>
      <c r="AD16" s="55"/>
      <c r="AE16" s="272">
        <f t="shared" si="8"/>
        <v>0</v>
      </c>
      <c r="AF16" s="229"/>
      <c r="AG16" s="231" t="e">
        <f t="shared" si="35"/>
        <v>#DIV/0!</v>
      </c>
      <c r="AH16" s="55"/>
      <c r="AI16" s="272">
        <f t="shared" si="9"/>
        <v>0</v>
      </c>
      <c r="AJ16" s="229"/>
      <c r="AK16" s="231" t="e">
        <f t="shared" si="36"/>
        <v>#DIV/0!</v>
      </c>
      <c r="AL16" s="55"/>
      <c r="AM16" s="272">
        <f t="shared" si="10"/>
        <v>0</v>
      </c>
      <c r="AN16" s="229"/>
      <c r="AO16" s="231" t="e">
        <f t="shared" si="37"/>
        <v>#DIV/0!</v>
      </c>
      <c r="AP16" s="55"/>
      <c r="AQ16" s="272">
        <f t="shared" si="11"/>
        <v>0</v>
      </c>
      <c r="AR16" s="229"/>
      <c r="AS16" s="231" t="e">
        <f t="shared" si="38"/>
        <v>#DIV/0!</v>
      </c>
      <c r="AT16" s="55"/>
      <c r="AU16" s="272">
        <f t="shared" si="12"/>
        <v>0</v>
      </c>
      <c r="AV16" s="229"/>
      <c r="AW16" s="278" t="e">
        <f t="shared" si="39"/>
        <v>#DIV/0!</v>
      </c>
      <c r="AX16" s="25"/>
      <c r="AY16" s="25"/>
      <c r="AZ16" s="12"/>
      <c r="BF16" s="12"/>
      <c r="BG16" s="12"/>
      <c r="BH16" s="12"/>
      <c r="BI16" s="12"/>
      <c r="BJ16" s="13"/>
      <c r="BK16" s="12"/>
      <c r="CM16" s="124">
        <f t="shared" si="13"/>
        <v>0</v>
      </c>
      <c r="CN16" s="124" t="str">
        <f t="shared" si="40"/>
        <v>Jul-0</v>
      </c>
      <c r="CO16" s="124" t="str">
        <f t="shared" si="14"/>
        <v>Jul-0</v>
      </c>
      <c r="CP16" s="124">
        <f t="shared" si="15"/>
        <v>0</v>
      </c>
      <c r="CQ16" s="124">
        <f t="shared" si="16"/>
        <v>0</v>
      </c>
      <c r="CR16" s="124">
        <f t="shared" si="17"/>
        <v>0</v>
      </c>
      <c r="CS16" s="124">
        <f t="shared" si="18"/>
        <v>0</v>
      </c>
      <c r="CT16" s="124">
        <f t="shared" si="19"/>
        <v>0</v>
      </c>
      <c r="CU16" s="124">
        <f t="shared" si="20"/>
        <v>0</v>
      </c>
      <c r="CV16" s="124">
        <f t="shared" si="21"/>
        <v>0</v>
      </c>
      <c r="CW16" s="124">
        <f t="shared" si="22"/>
        <v>0</v>
      </c>
      <c r="CX16" s="124">
        <f t="shared" si="23"/>
        <v>0</v>
      </c>
      <c r="CY16" s="124">
        <f t="shared" si="24"/>
        <v>0</v>
      </c>
      <c r="CZ16" s="126">
        <f t="shared" si="25"/>
        <v>0</v>
      </c>
    </row>
    <row r="17" spans="1:104" s="11" customFormat="1" ht="14.25" customHeight="1" x14ac:dyDescent="0.2">
      <c r="A17" s="276" t="str">
        <f>B17&amp;A4</f>
        <v>Aug</v>
      </c>
      <c r="B17" s="85" t="s">
        <v>7</v>
      </c>
      <c r="C17" s="49">
        <f t="shared" si="0"/>
        <v>0</v>
      </c>
      <c r="D17" s="293">
        <f t="shared" si="26"/>
        <v>0</v>
      </c>
      <c r="E17" s="272">
        <f t="shared" si="1"/>
        <v>0</v>
      </c>
      <c r="F17" s="282">
        <f t="shared" si="27"/>
        <v>0</v>
      </c>
      <c r="G17" s="280" t="e">
        <f t="shared" si="28"/>
        <v>#DIV/0!</v>
      </c>
      <c r="H17" s="280" t="e">
        <f t="shared" si="29"/>
        <v>#DIV/0!</v>
      </c>
      <c r="I17" s="36">
        <f t="shared" si="2"/>
        <v>0</v>
      </c>
      <c r="J17" s="55"/>
      <c r="K17" s="272">
        <f t="shared" si="3"/>
        <v>0</v>
      </c>
      <c r="L17" s="229"/>
      <c r="M17" s="231" t="e">
        <f t="shared" si="30"/>
        <v>#DIV/0!</v>
      </c>
      <c r="N17" s="55"/>
      <c r="O17" s="272">
        <f t="shared" si="4"/>
        <v>0</v>
      </c>
      <c r="P17" s="229"/>
      <c r="Q17" s="231" t="e">
        <f t="shared" si="31"/>
        <v>#DIV/0!</v>
      </c>
      <c r="R17" s="55"/>
      <c r="S17" s="272">
        <f t="shared" si="5"/>
        <v>0</v>
      </c>
      <c r="T17" s="229"/>
      <c r="U17" s="231" t="e">
        <f t="shared" si="32"/>
        <v>#DIV/0!</v>
      </c>
      <c r="V17" s="55"/>
      <c r="W17" s="272">
        <f t="shared" si="6"/>
        <v>0</v>
      </c>
      <c r="X17" s="229"/>
      <c r="Y17" s="231" t="e">
        <f t="shared" si="33"/>
        <v>#DIV/0!</v>
      </c>
      <c r="Z17" s="55"/>
      <c r="AA17" s="272">
        <f t="shared" si="7"/>
        <v>0</v>
      </c>
      <c r="AB17" s="229"/>
      <c r="AC17" s="231" t="e">
        <f t="shared" si="34"/>
        <v>#DIV/0!</v>
      </c>
      <c r="AD17" s="55"/>
      <c r="AE17" s="272">
        <f t="shared" si="8"/>
        <v>0</v>
      </c>
      <c r="AF17" s="229"/>
      <c r="AG17" s="231" t="e">
        <f t="shared" si="35"/>
        <v>#DIV/0!</v>
      </c>
      <c r="AH17" s="55"/>
      <c r="AI17" s="272">
        <f t="shared" si="9"/>
        <v>0</v>
      </c>
      <c r="AJ17" s="229"/>
      <c r="AK17" s="231" t="e">
        <f t="shared" si="36"/>
        <v>#DIV/0!</v>
      </c>
      <c r="AL17" s="55"/>
      <c r="AM17" s="272">
        <f t="shared" si="10"/>
        <v>0</v>
      </c>
      <c r="AN17" s="229"/>
      <c r="AO17" s="231" t="e">
        <f t="shared" si="37"/>
        <v>#DIV/0!</v>
      </c>
      <c r="AP17" s="55"/>
      <c r="AQ17" s="272">
        <f t="shared" si="11"/>
        <v>0</v>
      </c>
      <c r="AR17" s="229"/>
      <c r="AS17" s="231" t="e">
        <f t="shared" si="38"/>
        <v>#DIV/0!</v>
      </c>
      <c r="AT17" s="55"/>
      <c r="AU17" s="272">
        <f t="shared" si="12"/>
        <v>0</v>
      </c>
      <c r="AV17" s="229"/>
      <c r="AW17" s="278" t="e">
        <f t="shared" si="39"/>
        <v>#DIV/0!</v>
      </c>
      <c r="AX17" s="25"/>
      <c r="AY17" s="25"/>
      <c r="AZ17" s="12"/>
      <c r="BF17" s="12"/>
      <c r="BG17" s="12"/>
      <c r="BH17" s="12"/>
      <c r="BI17" s="12"/>
      <c r="BJ17" s="13"/>
      <c r="BK17" s="12"/>
      <c r="CM17" s="124">
        <f t="shared" si="13"/>
        <v>0</v>
      </c>
      <c r="CN17" s="124" t="str">
        <f t="shared" si="40"/>
        <v>Aug-0</v>
      </c>
      <c r="CO17" s="124" t="str">
        <f t="shared" si="14"/>
        <v>Aug-0</v>
      </c>
      <c r="CP17" s="124">
        <f t="shared" si="15"/>
        <v>0</v>
      </c>
      <c r="CQ17" s="124">
        <f t="shared" si="16"/>
        <v>0</v>
      </c>
      <c r="CR17" s="124">
        <f t="shared" si="17"/>
        <v>0</v>
      </c>
      <c r="CS17" s="124">
        <f t="shared" si="18"/>
        <v>0</v>
      </c>
      <c r="CT17" s="124">
        <f t="shared" si="19"/>
        <v>0</v>
      </c>
      <c r="CU17" s="124">
        <f t="shared" si="20"/>
        <v>0</v>
      </c>
      <c r="CV17" s="124">
        <f t="shared" si="21"/>
        <v>0</v>
      </c>
      <c r="CW17" s="124">
        <f t="shared" si="22"/>
        <v>0</v>
      </c>
      <c r="CX17" s="124">
        <f t="shared" si="23"/>
        <v>0</v>
      </c>
      <c r="CY17" s="124">
        <f t="shared" si="24"/>
        <v>0</v>
      </c>
      <c r="CZ17" s="126">
        <f t="shared" si="25"/>
        <v>0</v>
      </c>
    </row>
    <row r="18" spans="1:104" s="11" customFormat="1" ht="14.25" customHeight="1" x14ac:dyDescent="0.2">
      <c r="A18" s="276" t="str">
        <f>B18&amp;A4</f>
        <v>Sep</v>
      </c>
      <c r="B18" s="85" t="s">
        <v>8</v>
      </c>
      <c r="C18" s="49">
        <f t="shared" si="0"/>
        <v>0</v>
      </c>
      <c r="D18" s="293">
        <f t="shared" si="26"/>
        <v>0</v>
      </c>
      <c r="E18" s="272">
        <f t="shared" si="1"/>
        <v>0</v>
      </c>
      <c r="F18" s="282">
        <f t="shared" si="27"/>
        <v>0</v>
      </c>
      <c r="G18" s="280" t="e">
        <f t="shared" si="28"/>
        <v>#DIV/0!</v>
      </c>
      <c r="H18" s="280" t="e">
        <f t="shared" si="29"/>
        <v>#DIV/0!</v>
      </c>
      <c r="I18" s="36">
        <f t="shared" si="2"/>
        <v>0</v>
      </c>
      <c r="J18" s="55"/>
      <c r="K18" s="272">
        <f t="shared" si="3"/>
        <v>0</v>
      </c>
      <c r="L18" s="229"/>
      <c r="M18" s="231" t="e">
        <f t="shared" si="30"/>
        <v>#DIV/0!</v>
      </c>
      <c r="N18" s="55"/>
      <c r="O18" s="272">
        <f t="shared" si="4"/>
        <v>0</v>
      </c>
      <c r="P18" s="229"/>
      <c r="Q18" s="231" t="e">
        <f t="shared" si="31"/>
        <v>#DIV/0!</v>
      </c>
      <c r="R18" s="55"/>
      <c r="S18" s="272">
        <f t="shared" si="5"/>
        <v>0</v>
      </c>
      <c r="T18" s="229"/>
      <c r="U18" s="231" t="e">
        <f t="shared" si="32"/>
        <v>#DIV/0!</v>
      </c>
      <c r="V18" s="55"/>
      <c r="W18" s="272">
        <f t="shared" si="6"/>
        <v>0</v>
      </c>
      <c r="X18" s="229"/>
      <c r="Y18" s="231" t="e">
        <f t="shared" si="33"/>
        <v>#DIV/0!</v>
      </c>
      <c r="Z18" s="55"/>
      <c r="AA18" s="272">
        <f t="shared" si="7"/>
        <v>0</v>
      </c>
      <c r="AB18" s="229"/>
      <c r="AC18" s="231" t="e">
        <f t="shared" si="34"/>
        <v>#DIV/0!</v>
      </c>
      <c r="AD18" s="55"/>
      <c r="AE18" s="272">
        <f t="shared" si="8"/>
        <v>0</v>
      </c>
      <c r="AF18" s="229"/>
      <c r="AG18" s="231" t="e">
        <f t="shared" si="35"/>
        <v>#DIV/0!</v>
      </c>
      <c r="AH18" s="55"/>
      <c r="AI18" s="272">
        <f t="shared" si="9"/>
        <v>0</v>
      </c>
      <c r="AJ18" s="229"/>
      <c r="AK18" s="231" t="e">
        <f t="shared" si="36"/>
        <v>#DIV/0!</v>
      </c>
      <c r="AL18" s="55"/>
      <c r="AM18" s="272">
        <f t="shared" si="10"/>
        <v>0</v>
      </c>
      <c r="AN18" s="229"/>
      <c r="AO18" s="231" t="e">
        <f t="shared" si="37"/>
        <v>#DIV/0!</v>
      </c>
      <c r="AP18" s="55"/>
      <c r="AQ18" s="272">
        <f t="shared" si="11"/>
        <v>0</v>
      </c>
      <c r="AR18" s="229"/>
      <c r="AS18" s="231" t="e">
        <f t="shared" si="38"/>
        <v>#DIV/0!</v>
      </c>
      <c r="AT18" s="55"/>
      <c r="AU18" s="272">
        <f t="shared" si="12"/>
        <v>0</v>
      </c>
      <c r="AV18" s="229"/>
      <c r="AW18" s="278" t="e">
        <f t="shared" si="39"/>
        <v>#DIV/0!</v>
      </c>
      <c r="AX18" s="25"/>
      <c r="AY18" s="25"/>
      <c r="AZ18" s="12"/>
      <c r="BF18" s="12"/>
      <c r="BG18" s="12"/>
      <c r="BH18" s="12"/>
      <c r="BI18" s="12"/>
      <c r="BJ18" s="13"/>
      <c r="BK18" s="12"/>
      <c r="CM18" s="124">
        <f t="shared" si="13"/>
        <v>0</v>
      </c>
      <c r="CN18" s="124" t="str">
        <f t="shared" si="40"/>
        <v>Sep-0</v>
      </c>
      <c r="CO18" s="124" t="str">
        <f t="shared" si="14"/>
        <v>Sep-0</v>
      </c>
      <c r="CP18" s="124">
        <f t="shared" si="15"/>
        <v>0</v>
      </c>
      <c r="CQ18" s="124">
        <f t="shared" si="16"/>
        <v>0</v>
      </c>
      <c r="CR18" s="124">
        <f t="shared" si="17"/>
        <v>0</v>
      </c>
      <c r="CS18" s="124">
        <f t="shared" si="18"/>
        <v>0</v>
      </c>
      <c r="CT18" s="124">
        <f t="shared" si="19"/>
        <v>0</v>
      </c>
      <c r="CU18" s="124">
        <f t="shared" si="20"/>
        <v>0</v>
      </c>
      <c r="CV18" s="124">
        <f t="shared" si="21"/>
        <v>0</v>
      </c>
      <c r="CW18" s="124">
        <f t="shared" si="22"/>
        <v>0</v>
      </c>
      <c r="CX18" s="124">
        <f t="shared" si="23"/>
        <v>0</v>
      </c>
      <c r="CY18" s="124">
        <f t="shared" si="24"/>
        <v>0</v>
      </c>
      <c r="CZ18" s="126">
        <f t="shared" si="25"/>
        <v>0</v>
      </c>
    </row>
    <row r="19" spans="1:104" s="11" customFormat="1" ht="14.25" customHeight="1" x14ac:dyDescent="0.2">
      <c r="A19" s="276" t="str">
        <f>B19&amp;A4</f>
        <v>Oct</v>
      </c>
      <c r="B19" s="85" t="s">
        <v>9</v>
      </c>
      <c r="C19" s="49">
        <f t="shared" si="0"/>
        <v>0</v>
      </c>
      <c r="D19" s="293">
        <f t="shared" si="26"/>
        <v>0</v>
      </c>
      <c r="E19" s="272">
        <f t="shared" si="1"/>
        <v>0</v>
      </c>
      <c r="F19" s="282">
        <f t="shared" si="27"/>
        <v>0</v>
      </c>
      <c r="G19" s="280" t="e">
        <f t="shared" si="28"/>
        <v>#DIV/0!</v>
      </c>
      <c r="H19" s="280" t="e">
        <f t="shared" si="29"/>
        <v>#DIV/0!</v>
      </c>
      <c r="I19" s="36">
        <f t="shared" si="2"/>
        <v>0</v>
      </c>
      <c r="J19" s="55"/>
      <c r="K19" s="272">
        <f t="shared" si="3"/>
        <v>0</v>
      </c>
      <c r="L19" s="229"/>
      <c r="M19" s="231" t="e">
        <f t="shared" si="30"/>
        <v>#DIV/0!</v>
      </c>
      <c r="N19" s="55"/>
      <c r="O19" s="272">
        <f t="shared" si="4"/>
        <v>0</v>
      </c>
      <c r="P19" s="229"/>
      <c r="Q19" s="231" t="e">
        <f t="shared" si="31"/>
        <v>#DIV/0!</v>
      </c>
      <c r="R19" s="55"/>
      <c r="S19" s="272">
        <f t="shared" si="5"/>
        <v>0</v>
      </c>
      <c r="T19" s="229"/>
      <c r="U19" s="231" t="e">
        <f t="shared" si="32"/>
        <v>#DIV/0!</v>
      </c>
      <c r="V19" s="55"/>
      <c r="W19" s="272">
        <f t="shared" si="6"/>
        <v>0</v>
      </c>
      <c r="X19" s="229"/>
      <c r="Y19" s="231" t="e">
        <f t="shared" si="33"/>
        <v>#DIV/0!</v>
      </c>
      <c r="Z19" s="55"/>
      <c r="AA19" s="272">
        <f t="shared" si="7"/>
        <v>0</v>
      </c>
      <c r="AB19" s="229"/>
      <c r="AC19" s="231" t="e">
        <f t="shared" si="34"/>
        <v>#DIV/0!</v>
      </c>
      <c r="AD19" s="55"/>
      <c r="AE19" s="272">
        <f t="shared" si="8"/>
        <v>0</v>
      </c>
      <c r="AF19" s="229"/>
      <c r="AG19" s="231" t="e">
        <f t="shared" si="35"/>
        <v>#DIV/0!</v>
      </c>
      <c r="AH19" s="55"/>
      <c r="AI19" s="272">
        <f t="shared" si="9"/>
        <v>0</v>
      </c>
      <c r="AJ19" s="229"/>
      <c r="AK19" s="231" t="e">
        <f t="shared" si="36"/>
        <v>#DIV/0!</v>
      </c>
      <c r="AL19" s="55"/>
      <c r="AM19" s="272">
        <f t="shared" si="10"/>
        <v>0</v>
      </c>
      <c r="AN19" s="229"/>
      <c r="AO19" s="231" t="e">
        <f t="shared" si="37"/>
        <v>#DIV/0!</v>
      </c>
      <c r="AP19" s="55"/>
      <c r="AQ19" s="272">
        <f t="shared" si="11"/>
        <v>0</v>
      </c>
      <c r="AR19" s="229"/>
      <c r="AS19" s="231" t="e">
        <f t="shared" si="38"/>
        <v>#DIV/0!</v>
      </c>
      <c r="AT19" s="55"/>
      <c r="AU19" s="272">
        <f t="shared" si="12"/>
        <v>0</v>
      </c>
      <c r="AV19" s="229"/>
      <c r="AW19" s="278" t="e">
        <f t="shared" si="39"/>
        <v>#DIV/0!</v>
      </c>
      <c r="AX19" s="25"/>
      <c r="AY19" s="25"/>
      <c r="AZ19" s="12"/>
      <c r="BF19" s="12"/>
      <c r="BG19" s="12"/>
      <c r="BH19" s="12"/>
      <c r="BI19" s="12"/>
      <c r="BJ19" s="13"/>
      <c r="BK19" s="12"/>
      <c r="CM19" s="124">
        <f t="shared" si="13"/>
        <v>0</v>
      </c>
      <c r="CN19" s="124" t="str">
        <f t="shared" si="40"/>
        <v>Oct-0</v>
      </c>
      <c r="CO19" s="124" t="str">
        <f t="shared" si="14"/>
        <v>Oct-0</v>
      </c>
      <c r="CP19" s="124">
        <f t="shared" si="15"/>
        <v>0</v>
      </c>
      <c r="CQ19" s="124">
        <f t="shared" si="16"/>
        <v>0</v>
      </c>
      <c r="CR19" s="124">
        <f t="shared" si="17"/>
        <v>0</v>
      </c>
      <c r="CS19" s="124">
        <f t="shared" si="18"/>
        <v>0</v>
      </c>
      <c r="CT19" s="124">
        <f t="shared" si="19"/>
        <v>0</v>
      </c>
      <c r="CU19" s="124">
        <f t="shared" si="20"/>
        <v>0</v>
      </c>
      <c r="CV19" s="124">
        <f t="shared" si="21"/>
        <v>0</v>
      </c>
      <c r="CW19" s="124">
        <f t="shared" si="22"/>
        <v>0</v>
      </c>
      <c r="CX19" s="124">
        <f t="shared" si="23"/>
        <v>0</v>
      </c>
      <c r="CY19" s="124">
        <f t="shared" si="24"/>
        <v>0</v>
      </c>
      <c r="CZ19" s="126">
        <f t="shared" si="25"/>
        <v>0</v>
      </c>
    </row>
    <row r="20" spans="1:104" s="11" customFormat="1" ht="14.25" customHeight="1" x14ac:dyDescent="0.2">
      <c r="A20" s="276" t="str">
        <f>B20&amp;A4</f>
        <v>Nov</v>
      </c>
      <c r="B20" s="85" t="s">
        <v>10</v>
      </c>
      <c r="C20" s="49">
        <f t="shared" si="0"/>
        <v>0</v>
      </c>
      <c r="D20" s="293">
        <f t="shared" si="26"/>
        <v>0</v>
      </c>
      <c r="E20" s="272">
        <f t="shared" si="1"/>
        <v>0</v>
      </c>
      <c r="F20" s="282">
        <f t="shared" si="27"/>
        <v>0</v>
      </c>
      <c r="G20" s="280" t="e">
        <f t="shared" si="28"/>
        <v>#DIV/0!</v>
      </c>
      <c r="H20" s="280" t="e">
        <f t="shared" si="29"/>
        <v>#DIV/0!</v>
      </c>
      <c r="I20" s="36">
        <f t="shared" si="2"/>
        <v>0</v>
      </c>
      <c r="J20" s="55"/>
      <c r="K20" s="272">
        <f t="shared" si="3"/>
        <v>0</v>
      </c>
      <c r="L20" s="229"/>
      <c r="M20" s="231" t="e">
        <f t="shared" si="30"/>
        <v>#DIV/0!</v>
      </c>
      <c r="N20" s="55"/>
      <c r="O20" s="272">
        <f t="shared" si="4"/>
        <v>0</v>
      </c>
      <c r="P20" s="229"/>
      <c r="Q20" s="231" t="e">
        <f t="shared" si="31"/>
        <v>#DIV/0!</v>
      </c>
      <c r="R20" s="55"/>
      <c r="S20" s="272">
        <f t="shared" si="5"/>
        <v>0</v>
      </c>
      <c r="T20" s="229"/>
      <c r="U20" s="231" t="e">
        <f t="shared" si="32"/>
        <v>#DIV/0!</v>
      </c>
      <c r="V20" s="55"/>
      <c r="W20" s="272">
        <f t="shared" si="6"/>
        <v>0</v>
      </c>
      <c r="X20" s="229"/>
      <c r="Y20" s="231" t="e">
        <f t="shared" si="33"/>
        <v>#DIV/0!</v>
      </c>
      <c r="Z20" s="55"/>
      <c r="AA20" s="272">
        <f t="shared" si="7"/>
        <v>0</v>
      </c>
      <c r="AB20" s="229"/>
      <c r="AC20" s="231" t="e">
        <f t="shared" si="34"/>
        <v>#DIV/0!</v>
      </c>
      <c r="AD20" s="55"/>
      <c r="AE20" s="272">
        <f t="shared" si="8"/>
        <v>0</v>
      </c>
      <c r="AF20" s="229"/>
      <c r="AG20" s="231" t="e">
        <f t="shared" si="35"/>
        <v>#DIV/0!</v>
      </c>
      <c r="AH20" s="55"/>
      <c r="AI20" s="272">
        <f t="shared" si="9"/>
        <v>0</v>
      </c>
      <c r="AJ20" s="229"/>
      <c r="AK20" s="231" t="e">
        <f t="shared" si="36"/>
        <v>#DIV/0!</v>
      </c>
      <c r="AL20" s="55"/>
      <c r="AM20" s="272">
        <f t="shared" si="10"/>
        <v>0</v>
      </c>
      <c r="AN20" s="229"/>
      <c r="AO20" s="231" t="e">
        <f t="shared" si="37"/>
        <v>#DIV/0!</v>
      </c>
      <c r="AP20" s="55"/>
      <c r="AQ20" s="272">
        <f t="shared" si="11"/>
        <v>0</v>
      </c>
      <c r="AR20" s="229"/>
      <c r="AS20" s="231" t="e">
        <f t="shared" si="38"/>
        <v>#DIV/0!</v>
      </c>
      <c r="AT20" s="55"/>
      <c r="AU20" s="272">
        <f t="shared" si="12"/>
        <v>0</v>
      </c>
      <c r="AV20" s="229"/>
      <c r="AW20" s="278" t="e">
        <f t="shared" si="39"/>
        <v>#DIV/0!</v>
      </c>
      <c r="AX20" s="25"/>
      <c r="AY20" s="25"/>
      <c r="AZ20" s="12"/>
      <c r="BF20" s="12"/>
      <c r="BG20" s="12"/>
      <c r="BH20" s="12"/>
      <c r="BI20" s="12"/>
      <c r="BJ20" s="13"/>
      <c r="BK20" s="12"/>
      <c r="CM20" s="124">
        <f t="shared" si="13"/>
        <v>0</v>
      </c>
      <c r="CN20" s="124" t="str">
        <f t="shared" si="40"/>
        <v>Nov-0</v>
      </c>
      <c r="CO20" s="124" t="str">
        <f t="shared" si="14"/>
        <v>Nov-0</v>
      </c>
      <c r="CP20" s="124">
        <f t="shared" si="15"/>
        <v>0</v>
      </c>
      <c r="CQ20" s="124">
        <f t="shared" si="16"/>
        <v>0</v>
      </c>
      <c r="CR20" s="124">
        <f t="shared" si="17"/>
        <v>0</v>
      </c>
      <c r="CS20" s="124">
        <f t="shared" si="18"/>
        <v>0</v>
      </c>
      <c r="CT20" s="124">
        <f t="shared" si="19"/>
        <v>0</v>
      </c>
      <c r="CU20" s="124">
        <f t="shared" si="20"/>
        <v>0</v>
      </c>
      <c r="CV20" s="124">
        <f t="shared" si="21"/>
        <v>0</v>
      </c>
      <c r="CW20" s="124">
        <f t="shared" si="22"/>
        <v>0</v>
      </c>
      <c r="CX20" s="124">
        <f t="shared" si="23"/>
        <v>0</v>
      </c>
      <c r="CY20" s="124">
        <f t="shared" si="24"/>
        <v>0</v>
      </c>
      <c r="CZ20" s="126">
        <f t="shared" si="25"/>
        <v>0</v>
      </c>
    </row>
    <row r="21" spans="1:104" s="11" customFormat="1" ht="14.25" customHeight="1" thickBot="1" x14ac:dyDescent="0.25">
      <c r="A21" s="276" t="str">
        <f>B21&amp;A4</f>
        <v>Dec</v>
      </c>
      <c r="B21" s="550" t="s">
        <v>11</v>
      </c>
      <c r="C21" s="551">
        <f t="shared" si="0"/>
        <v>0</v>
      </c>
      <c r="D21" s="294">
        <f t="shared" si="26"/>
        <v>0</v>
      </c>
      <c r="E21" s="274">
        <f t="shared" si="1"/>
        <v>0</v>
      </c>
      <c r="F21" s="283">
        <f t="shared" si="27"/>
        <v>0</v>
      </c>
      <c r="G21" s="281" t="e">
        <f t="shared" si="28"/>
        <v>#DIV/0!</v>
      </c>
      <c r="H21" s="281" t="e">
        <f t="shared" si="29"/>
        <v>#DIV/0!</v>
      </c>
      <c r="I21" s="235">
        <f t="shared" si="2"/>
        <v>0</v>
      </c>
      <c r="J21" s="87"/>
      <c r="K21" s="274">
        <f t="shared" si="3"/>
        <v>0</v>
      </c>
      <c r="L21" s="95"/>
      <c r="M21" s="232" t="e">
        <f t="shared" si="30"/>
        <v>#DIV/0!</v>
      </c>
      <c r="N21" s="87"/>
      <c r="O21" s="274">
        <f t="shared" si="4"/>
        <v>0</v>
      </c>
      <c r="P21" s="95"/>
      <c r="Q21" s="232" t="e">
        <f t="shared" si="31"/>
        <v>#DIV/0!</v>
      </c>
      <c r="R21" s="87"/>
      <c r="S21" s="274">
        <f t="shared" si="5"/>
        <v>0</v>
      </c>
      <c r="T21" s="95"/>
      <c r="U21" s="232" t="e">
        <f t="shared" si="32"/>
        <v>#DIV/0!</v>
      </c>
      <c r="V21" s="87"/>
      <c r="W21" s="274">
        <f t="shared" si="6"/>
        <v>0</v>
      </c>
      <c r="X21" s="95"/>
      <c r="Y21" s="232" t="e">
        <f t="shared" si="33"/>
        <v>#DIV/0!</v>
      </c>
      <c r="Z21" s="87"/>
      <c r="AA21" s="274">
        <f t="shared" si="7"/>
        <v>0</v>
      </c>
      <c r="AB21" s="95"/>
      <c r="AC21" s="232" t="e">
        <f t="shared" si="34"/>
        <v>#DIV/0!</v>
      </c>
      <c r="AD21" s="87"/>
      <c r="AE21" s="274">
        <f t="shared" si="8"/>
        <v>0</v>
      </c>
      <c r="AF21" s="95"/>
      <c r="AG21" s="232" t="e">
        <f t="shared" si="35"/>
        <v>#DIV/0!</v>
      </c>
      <c r="AH21" s="87"/>
      <c r="AI21" s="274">
        <f t="shared" si="9"/>
        <v>0</v>
      </c>
      <c r="AJ21" s="95"/>
      <c r="AK21" s="232" t="e">
        <f t="shared" si="36"/>
        <v>#DIV/0!</v>
      </c>
      <c r="AL21" s="87"/>
      <c r="AM21" s="274">
        <f t="shared" si="10"/>
        <v>0</v>
      </c>
      <c r="AN21" s="95"/>
      <c r="AO21" s="232" t="e">
        <f t="shared" si="37"/>
        <v>#DIV/0!</v>
      </c>
      <c r="AP21" s="87"/>
      <c r="AQ21" s="274">
        <f t="shared" si="11"/>
        <v>0</v>
      </c>
      <c r="AR21" s="95"/>
      <c r="AS21" s="232" t="e">
        <f t="shared" si="38"/>
        <v>#DIV/0!</v>
      </c>
      <c r="AT21" s="87"/>
      <c r="AU21" s="274">
        <f t="shared" si="12"/>
        <v>0</v>
      </c>
      <c r="AV21" s="95"/>
      <c r="AW21" s="279" t="e">
        <f t="shared" si="39"/>
        <v>#DIV/0!</v>
      </c>
      <c r="AY21" s="12"/>
      <c r="AZ21" s="12"/>
      <c r="BF21" s="12"/>
      <c r="BG21" s="12"/>
      <c r="BH21" s="12"/>
      <c r="BI21" s="12"/>
      <c r="BJ21" s="13"/>
      <c r="BK21" s="12"/>
      <c r="CM21" s="124">
        <f t="shared" si="13"/>
        <v>0</v>
      </c>
      <c r="CN21" s="124" t="str">
        <f t="shared" si="40"/>
        <v>Dec-0</v>
      </c>
      <c r="CO21" s="124" t="str">
        <f t="shared" si="14"/>
        <v>Dec-0</v>
      </c>
      <c r="CP21" s="124">
        <f t="shared" si="15"/>
        <v>0</v>
      </c>
      <c r="CQ21" s="124">
        <f t="shared" si="16"/>
        <v>0</v>
      </c>
      <c r="CR21" s="124">
        <f t="shared" si="17"/>
        <v>0</v>
      </c>
      <c r="CS21" s="124">
        <f t="shared" si="18"/>
        <v>0</v>
      </c>
      <c r="CT21" s="124">
        <f t="shared" si="19"/>
        <v>0</v>
      </c>
      <c r="CU21" s="124">
        <f t="shared" si="20"/>
        <v>0</v>
      </c>
      <c r="CV21" s="124">
        <f t="shared" si="21"/>
        <v>0</v>
      </c>
      <c r="CW21" s="124">
        <f t="shared" si="22"/>
        <v>0</v>
      </c>
      <c r="CX21" s="124">
        <f t="shared" si="23"/>
        <v>0</v>
      </c>
      <c r="CY21" s="124">
        <f t="shared" si="24"/>
        <v>0</v>
      </c>
      <c r="CZ21" s="126">
        <f t="shared" si="25"/>
        <v>0</v>
      </c>
    </row>
    <row r="22" spans="1:104" s="40" customFormat="1" ht="19.5" customHeight="1" thickBot="1" x14ac:dyDescent="0.25">
      <c r="A22" s="9" t="str">
        <f>B22&amp;A4</f>
        <v>Total</v>
      </c>
      <c r="B22" s="114" t="s">
        <v>24</v>
      </c>
      <c r="C22" s="552">
        <f>Year1</f>
        <v>0</v>
      </c>
      <c r="D22" s="69">
        <f>SUM(D10:D21)</f>
        <v>0</v>
      </c>
      <c r="E22" s="70">
        <f>SUM(E10:E21)</f>
        <v>0</v>
      </c>
      <c r="F22" s="71">
        <f>SUM(F10:F21)</f>
        <v>0</v>
      </c>
      <c r="G22" s="72" t="str">
        <f>IF((J22)=0,"",F22/(D22))</f>
        <v/>
      </c>
      <c r="H22" s="72" t="str">
        <f>IF((J22)=0,"",F22/(E22))</f>
        <v/>
      </c>
      <c r="I22" s="73">
        <f>SUM(I10:I21)</f>
        <v>0</v>
      </c>
      <c r="J22" s="70">
        <f>SUM(J10:J21)</f>
        <v>0</v>
      </c>
      <c r="K22" s="70">
        <f>SUM(K10:K21)</f>
        <v>0</v>
      </c>
      <c r="L22" s="71">
        <f>SUM(L10:L21)</f>
        <v>0</v>
      </c>
      <c r="M22" s="269" t="e">
        <f>L22/J22</f>
        <v>#DIV/0!</v>
      </c>
      <c r="N22" s="70">
        <f>SUM(N10:N21)</f>
        <v>0</v>
      </c>
      <c r="O22" s="70">
        <f>SUM(O10:O21)</f>
        <v>0</v>
      </c>
      <c r="P22" s="71">
        <f>SUM(P10:P21)</f>
        <v>0</v>
      </c>
      <c r="Q22" s="269" t="e">
        <f>P22/N22</f>
        <v>#DIV/0!</v>
      </c>
      <c r="R22" s="70">
        <f>SUM(R10:R21)</f>
        <v>0</v>
      </c>
      <c r="S22" s="70">
        <f>SUM(S10:S21)</f>
        <v>0</v>
      </c>
      <c r="T22" s="71">
        <f>SUM(T10:T21)</f>
        <v>0</v>
      </c>
      <c r="U22" s="269" t="e">
        <f>T22/R22</f>
        <v>#DIV/0!</v>
      </c>
      <c r="V22" s="70">
        <f>SUM(V10:V21)</f>
        <v>0</v>
      </c>
      <c r="W22" s="70">
        <f>SUM(W10:W21)</f>
        <v>0</v>
      </c>
      <c r="X22" s="71">
        <f>SUM(X10:X21)</f>
        <v>0</v>
      </c>
      <c r="Y22" s="269" t="e">
        <f>X22/V22</f>
        <v>#DIV/0!</v>
      </c>
      <c r="Z22" s="70">
        <f>SUM(Z10:Z21)</f>
        <v>0</v>
      </c>
      <c r="AA22" s="70">
        <f>SUM(AA10:AA21)</f>
        <v>0</v>
      </c>
      <c r="AB22" s="71">
        <f>SUM(AB10:AB21)</f>
        <v>0</v>
      </c>
      <c r="AC22" s="269" t="e">
        <f>AB22/Z22</f>
        <v>#DIV/0!</v>
      </c>
      <c r="AD22" s="70">
        <f>SUM(AD10:AD21)</f>
        <v>0</v>
      </c>
      <c r="AE22" s="70">
        <f>SUM(AE10:AE21)</f>
        <v>0</v>
      </c>
      <c r="AF22" s="71">
        <f>SUM(AF10:AF21)</f>
        <v>0</v>
      </c>
      <c r="AG22" s="269" t="e">
        <f>AF22/AD22</f>
        <v>#DIV/0!</v>
      </c>
      <c r="AH22" s="70">
        <f>SUM(AH10:AH21)</f>
        <v>0</v>
      </c>
      <c r="AI22" s="70">
        <f>SUM(AI10:AI21)</f>
        <v>0</v>
      </c>
      <c r="AJ22" s="71">
        <f>SUM(AJ10:AJ21)</f>
        <v>0</v>
      </c>
      <c r="AK22" s="269" t="e">
        <f>AJ22/AH22</f>
        <v>#DIV/0!</v>
      </c>
      <c r="AL22" s="70">
        <f>SUM(AL10:AL21)</f>
        <v>0</v>
      </c>
      <c r="AM22" s="70">
        <f>SUM(AM10:AM21)</f>
        <v>0</v>
      </c>
      <c r="AN22" s="71">
        <f>SUM(AN10:AN21)</f>
        <v>0</v>
      </c>
      <c r="AO22" s="269" t="e">
        <f>AN22/AL22</f>
        <v>#DIV/0!</v>
      </c>
      <c r="AP22" s="70">
        <f>SUM(AP10:AP21)</f>
        <v>0</v>
      </c>
      <c r="AQ22" s="70">
        <f>SUM(AQ10:AQ21)</f>
        <v>0</v>
      </c>
      <c r="AR22" s="71">
        <f>SUM(AR10:AR21)</f>
        <v>0</v>
      </c>
      <c r="AS22" s="269" t="e">
        <f>AR22/AP22</f>
        <v>#DIV/0!</v>
      </c>
      <c r="AT22" s="70">
        <f>SUM(AT10:AT21)</f>
        <v>0</v>
      </c>
      <c r="AU22" s="70">
        <f>SUM(AU10:AU21)</f>
        <v>0</v>
      </c>
      <c r="AV22" s="71">
        <f>SUM(AV10:AV21)</f>
        <v>0</v>
      </c>
      <c r="AW22" s="269" t="e">
        <f>AV22/AT22</f>
        <v>#DIV/0!</v>
      </c>
      <c r="AY22" s="41"/>
      <c r="AZ22" s="41"/>
      <c r="BF22" s="41"/>
      <c r="BG22" s="41"/>
      <c r="BH22" s="41"/>
      <c r="BI22" s="42"/>
      <c r="BJ22" s="41"/>
      <c r="BK22" s="41"/>
      <c r="CM22" s="128"/>
      <c r="CN22" s="128"/>
      <c r="CO22" s="128"/>
      <c r="CP22" s="128"/>
      <c r="CQ22" s="128"/>
      <c r="CR22" s="128"/>
      <c r="CS22" s="128"/>
      <c r="CT22" s="128"/>
      <c r="CU22" s="128"/>
      <c r="CV22" s="128"/>
      <c r="CW22" s="128"/>
      <c r="CX22" s="128"/>
      <c r="CY22" s="128"/>
      <c r="CZ22" s="129"/>
    </row>
    <row r="23" spans="1:104" s="27" customFormat="1" ht="15" customHeight="1" thickBot="1" x14ac:dyDescent="0.25">
      <c r="A23" s="31"/>
      <c r="B23" s="43"/>
      <c r="C23" s="43"/>
      <c r="D23" s="44"/>
      <c r="F23" s="45"/>
      <c r="G23" s="45"/>
      <c r="H23" s="46"/>
      <c r="I23" s="47"/>
      <c r="J23" s="44"/>
      <c r="K23" s="44"/>
      <c r="L23" s="45"/>
      <c r="M23" s="46"/>
      <c r="N23" s="44"/>
      <c r="O23" s="44"/>
      <c r="P23" s="45"/>
      <c r="Q23" s="46"/>
      <c r="R23" s="44"/>
      <c r="S23" s="44"/>
      <c r="T23" s="45"/>
      <c r="U23" s="46"/>
      <c r="V23" s="44"/>
      <c r="W23" s="44"/>
      <c r="X23" s="45"/>
      <c r="Y23" s="46"/>
      <c r="Z23" s="44"/>
      <c r="AA23" s="44"/>
      <c r="AB23" s="45"/>
      <c r="AC23" s="46"/>
      <c r="AD23" s="44"/>
      <c r="AE23" s="44"/>
      <c r="AF23" s="45"/>
      <c r="AG23" s="46"/>
      <c r="AH23" s="44"/>
      <c r="AI23" s="44"/>
      <c r="AJ23" s="45"/>
      <c r="AK23" s="46"/>
      <c r="AL23" s="44"/>
      <c r="AM23" s="44"/>
      <c r="AN23" s="45"/>
      <c r="AO23" s="46"/>
      <c r="AP23" s="44"/>
      <c r="AQ23" s="44"/>
      <c r="AR23" s="45"/>
      <c r="AS23" s="46"/>
      <c r="AT23" s="44"/>
      <c r="AU23" s="44"/>
      <c r="AV23" s="45"/>
      <c r="AW23" s="46"/>
      <c r="AY23" s="28"/>
      <c r="AZ23" s="28"/>
      <c r="BF23" s="28"/>
      <c r="BG23" s="28"/>
      <c r="BH23" s="28"/>
      <c r="BI23" s="29"/>
      <c r="BJ23" s="28"/>
      <c r="BK23" s="28"/>
    </row>
    <row r="24" spans="1:104" s="27" customFormat="1" ht="15" customHeight="1" x14ac:dyDescent="0.2">
      <c r="A24" s="31"/>
      <c r="B24" s="591">
        <f>Year1</f>
        <v>0</v>
      </c>
      <c r="C24" s="592"/>
      <c r="D24" s="406"/>
      <c r="E24" s="406"/>
      <c r="F24" s="407"/>
      <c r="G24" s="407"/>
      <c r="H24" s="408"/>
      <c r="I24" s="409"/>
      <c r="J24" s="406"/>
      <c r="K24" s="406"/>
      <c r="L24" s="407"/>
      <c r="M24" s="408"/>
      <c r="N24" s="406"/>
      <c r="O24" s="406"/>
      <c r="P24" s="407"/>
      <c r="Q24" s="408"/>
      <c r="R24" s="406"/>
      <c r="S24" s="463"/>
      <c r="T24" s="45"/>
      <c r="U24" s="46"/>
      <c r="V24" s="44"/>
      <c r="W24" s="44"/>
      <c r="X24" s="45"/>
      <c r="Y24" s="46"/>
      <c r="Z24" s="44"/>
      <c r="AA24" s="44"/>
      <c r="AB24" s="45"/>
      <c r="AC24" s="46"/>
      <c r="AD24" s="44"/>
      <c r="AE24" s="44"/>
      <c r="AF24" s="45"/>
      <c r="AG24" s="46"/>
      <c r="AH24" s="44"/>
      <c r="AI24" s="44"/>
      <c r="AJ24" s="45"/>
      <c r="AK24" s="46"/>
      <c r="AL24" s="44"/>
      <c r="AM24" s="44"/>
      <c r="AN24" s="45"/>
      <c r="AO24" s="46"/>
      <c r="AP24" s="44"/>
      <c r="AQ24" s="44"/>
      <c r="AR24" s="45"/>
      <c r="AS24" s="46"/>
      <c r="AT24" s="44"/>
      <c r="AU24" s="44"/>
      <c r="AV24" s="45"/>
      <c r="AW24" s="46"/>
      <c r="AY24" s="28"/>
      <c r="AZ24" s="28"/>
      <c r="BF24" s="28"/>
      <c r="BG24" s="28"/>
      <c r="BH24" s="28"/>
      <c r="BI24" s="29"/>
      <c r="BJ24" s="28"/>
      <c r="BK24" s="28"/>
    </row>
    <row r="25" spans="1:104" s="27" customFormat="1" ht="75.75" customHeight="1" x14ac:dyDescent="0.2">
      <c r="A25" s="31"/>
      <c r="B25" s="593"/>
      <c r="C25" s="594"/>
      <c r="D25" s="411"/>
      <c r="E25" s="411"/>
      <c r="F25" s="412"/>
      <c r="G25" s="412"/>
      <c r="H25" s="413"/>
      <c r="I25" s="414"/>
      <c r="J25" s="411"/>
      <c r="K25" s="411"/>
      <c r="L25" s="412"/>
      <c r="M25" s="413"/>
      <c r="N25" s="411"/>
      <c r="O25" s="411"/>
      <c r="P25" s="412"/>
      <c r="Q25" s="413"/>
      <c r="R25" s="411"/>
      <c r="S25" s="464"/>
      <c r="T25" s="45"/>
      <c r="U25" s="46"/>
      <c r="V25" s="44"/>
      <c r="W25" s="44"/>
      <c r="X25" s="45"/>
      <c r="Y25" s="46"/>
      <c r="Z25" s="44"/>
      <c r="AA25" s="44"/>
      <c r="AB25" s="45"/>
      <c r="AC25" s="46"/>
      <c r="AD25" s="44"/>
      <c r="AE25" s="44"/>
      <c r="AF25" s="45"/>
      <c r="AG25" s="46"/>
      <c r="AH25" s="44"/>
      <c r="AI25" s="44"/>
      <c r="AJ25" s="45"/>
      <c r="AK25" s="46"/>
      <c r="AL25" s="44"/>
      <c r="AM25" s="44"/>
      <c r="AN25" s="45"/>
      <c r="AO25" s="46"/>
      <c r="AP25" s="44"/>
      <c r="AQ25" s="44"/>
      <c r="AR25" s="45"/>
      <c r="AS25" s="46"/>
      <c r="AT25" s="44"/>
      <c r="AU25" s="44"/>
      <c r="AV25" s="45"/>
      <c r="AW25" s="46"/>
      <c r="AY25" s="28"/>
      <c r="AZ25" s="28"/>
      <c r="BF25" s="28"/>
      <c r="BG25" s="28"/>
      <c r="BH25" s="28"/>
      <c r="BI25" s="29"/>
      <c r="BJ25" s="28"/>
      <c r="BK25" s="28"/>
    </row>
    <row r="26" spans="1:104" s="27" customFormat="1" ht="75.75" customHeight="1" x14ac:dyDescent="0.2">
      <c r="A26" s="31"/>
      <c r="B26" s="593"/>
      <c r="C26" s="594"/>
      <c r="D26" s="411"/>
      <c r="E26" s="411"/>
      <c r="F26" s="412"/>
      <c r="G26" s="412"/>
      <c r="H26" s="413"/>
      <c r="I26" s="414"/>
      <c r="J26" s="411"/>
      <c r="K26" s="411"/>
      <c r="L26" s="412"/>
      <c r="M26" s="413"/>
      <c r="N26" s="411"/>
      <c r="O26" s="411"/>
      <c r="P26" s="412"/>
      <c r="Q26" s="413"/>
      <c r="R26" s="411"/>
      <c r="S26" s="464"/>
      <c r="T26" s="45"/>
      <c r="U26" s="46"/>
      <c r="V26" s="44"/>
      <c r="W26" s="44"/>
      <c r="X26" s="45"/>
      <c r="Y26" s="46"/>
      <c r="Z26" s="44"/>
      <c r="AA26" s="44"/>
      <c r="AB26" s="45"/>
      <c r="AC26" s="46"/>
      <c r="AD26" s="44"/>
      <c r="AE26" s="44"/>
      <c r="AF26" s="45"/>
      <c r="AG26" s="46"/>
      <c r="AH26" s="44"/>
      <c r="AI26" s="44"/>
      <c r="AJ26" s="45"/>
      <c r="AK26" s="46"/>
      <c r="AL26" s="44"/>
      <c r="AM26" s="44"/>
      <c r="AN26" s="45"/>
      <c r="AO26" s="46"/>
      <c r="AP26" s="44"/>
      <c r="AQ26" s="44"/>
      <c r="AR26" s="45"/>
      <c r="AS26" s="46"/>
      <c r="AT26" s="44"/>
      <c r="AU26" s="44"/>
      <c r="AV26" s="45"/>
      <c r="AW26" s="46"/>
      <c r="AY26" s="28"/>
      <c r="AZ26" s="28"/>
      <c r="BF26" s="28"/>
      <c r="BG26" s="28"/>
      <c r="BH26" s="28"/>
      <c r="BI26" s="29"/>
      <c r="BJ26" s="28"/>
      <c r="BK26" s="28"/>
    </row>
    <row r="27" spans="1:104" s="27" customFormat="1" ht="75.75" customHeight="1" x14ac:dyDescent="0.2">
      <c r="A27" s="31"/>
      <c r="B27" s="593"/>
      <c r="C27" s="594"/>
      <c r="D27" s="411"/>
      <c r="E27" s="411"/>
      <c r="F27" s="412"/>
      <c r="G27" s="412"/>
      <c r="H27" s="413"/>
      <c r="I27" s="414"/>
      <c r="J27" s="411"/>
      <c r="K27" s="411"/>
      <c r="L27" s="412"/>
      <c r="M27" s="413"/>
      <c r="N27" s="411"/>
      <c r="O27" s="411"/>
      <c r="P27" s="412"/>
      <c r="Q27" s="413"/>
      <c r="R27" s="411"/>
      <c r="S27" s="464"/>
      <c r="T27" s="45"/>
      <c r="U27" s="46"/>
      <c r="V27" s="44"/>
      <c r="W27" s="44"/>
      <c r="X27" s="45"/>
      <c r="Y27" s="46"/>
      <c r="Z27" s="44"/>
      <c r="AA27" s="44"/>
      <c r="AB27" s="45"/>
      <c r="AC27" s="46"/>
      <c r="AD27" s="44"/>
      <c r="AE27" s="44"/>
      <c r="AF27" s="45"/>
      <c r="AG27" s="46"/>
      <c r="AH27" s="44"/>
      <c r="AI27" s="44"/>
      <c r="AJ27" s="45"/>
      <c r="AK27" s="46"/>
      <c r="AL27" s="44"/>
      <c r="AM27" s="44"/>
      <c r="AN27" s="45"/>
      <c r="AO27" s="46"/>
      <c r="AP27" s="44"/>
      <c r="AQ27" s="44"/>
      <c r="AR27" s="45"/>
      <c r="AS27" s="46"/>
      <c r="AT27" s="44"/>
      <c r="AU27" s="44"/>
      <c r="AV27" s="45"/>
      <c r="AW27" s="46"/>
      <c r="AY27" s="28"/>
      <c r="AZ27" s="28"/>
      <c r="BF27" s="28"/>
      <c r="BG27" s="28"/>
      <c r="BH27" s="28"/>
      <c r="BI27" s="29"/>
      <c r="BJ27" s="28"/>
      <c r="BK27" s="28"/>
    </row>
    <row r="28" spans="1:104" s="27" customFormat="1" ht="75.75" customHeight="1" thickBot="1" x14ac:dyDescent="0.25">
      <c r="A28" s="31"/>
      <c r="B28" s="595"/>
      <c r="C28" s="596"/>
      <c r="D28" s="416"/>
      <c r="E28" s="416"/>
      <c r="F28" s="417"/>
      <c r="G28" s="417"/>
      <c r="H28" s="418"/>
      <c r="I28" s="419"/>
      <c r="J28" s="416"/>
      <c r="K28" s="416"/>
      <c r="L28" s="417"/>
      <c r="M28" s="418"/>
      <c r="N28" s="416"/>
      <c r="O28" s="416"/>
      <c r="P28" s="417"/>
      <c r="Q28" s="418"/>
      <c r="R28" s="416"/>
      <c r="S28" s="465"/>
      <c r="T28" s="45"/>
      <c r="U28" s="46"/>
      <c r="V28" s="44"/>
      <c r="W28" s="44"/>
      <c r="X28" s="45"/>
      <c r="Y28" s="46"/>
      <c r="Z28" s="44"/>
      <c r="AA28" s="44"/>
      <c r="AB28" s="45"/>
      <c r="AC28" s="46"/>
      <c r="AD28" s="44"/>
      <c r="AE28" s="44"/>
      <c r="AF28" s="45"/>
      <c r="AG28" s="46"/>
      <c r="AH28" s="44"/>
      <c r="AI28" s="44"/>
      <c r="AJ28" s="45"/>
      <c r="AK28" s="46"/>
      <c r="AL28" s="44"/>
      <c r="AM28" s="44"/>
      <c r="AN28" s="45"/>
      <c r="AO28" s="46"/>
      <c r="AP28" s="44"/>
      <c r="AQ28" s="44"/>
      <c r="AR28" s="45"/>
      <c r="AS28" s="46"/>
      <c r="AT28" s="44"/>
      <c r="AU28" s="44"/>
      <c r="AV28" s="45"/>
      <c r="AW28" s="46"/>
      <c r="AY28" s="28"/>
      <c r="AZ28" s="28"/>
      <c r="BF28" s="28"/>
      <c r="BG28" s="28"/>
      <c r="BH28" s="28"/>
      <c r="BI28" s="29"/>
      <c r="BJ28" s="28"/>
      <c r="BK28" s="28"/>
    </row>
    <row r="29" spans="1:104" s="27" customFormat="1" ht="75.75" customHeight="1" x14ac:dyDescent="0.2">
      <c r="A29" s="31"/>
      <c r="B29" s="620">
        <f>B24</f>
        <v>0</v>
      </c>
      <c r="C29" s="599"/>
      <c r="D29" s="421"/>
      <c r="E29" s="421"/>
      <c r="F29" s="422"/>
      <c r="G29" s="422"/>
      <c r="H29" s="423"/>
      <c r="I29" s="424"/>
      <c r="J29" s="421"/>
      <c r="K29" s="421"/>
      <c r="L29" s="422"/>
      <c r="M29" s="423"/>
      <c r="N29" s="421"/>
      <c r="O29" s="421"/>
      <c r="P29" s="422"/>
      <c r="Q29" s="423"/>
      <c r="R29" s="421"/>
      <c r="S29" s="421"/>
      <c r="T29" s="422"/>
      <c r="U29" s="423"/>
      <c r="V29" s="421"/>
      <c r="W29" s="421"/>
      <c r="X29" s="422"/>
      <c r="Y29" s="423"/>
      <c r="Z29" s="421"/>
      <c r="AA29" s="421"/>
      <c r="AB29" s="45"/>
      <c r="AC29" s="46"/>
      <c r="AD29" s="44"/>
      <c r="AE29" s="44"/>
      <c r="AF29" s="45"/>
      <c r="AG29" s="46"/>
      <c r="AH29" s="44"/>
      <c r="AI29" s="44"/>
      <c r="AJ29" s="45"/>
      <c r="AK29" s="46"/>
      <c r="AL29" s="44"/>
      <c r="AM29" s="44"/>
      <c r="AN29" s="45"/>
      <c r="AO29" s="46"/>
      <c r="AP29" s="44"/>
      <c r="AQ29" s="44"/>
      <c r="AR29" s="45"/>
      <c r="AS29" s="46"/>
      <c r="AT29" s="44"/>
      <c r="AU29" s="44"/>
      <c r="AV29" s="45"/>
      <c r="AW29" s="46"/>
      <c r="AY29" s="28"/>
      <c r="AZ29" s="28"/>
      <c r="BF29" s="28"/>
      <c r="BG29" s="28"/>
      <c r="BH29" s="28"/>
      <c r="BI29" s="29"/>
      <c r="BJ29" s="28"/>
      <c r="BK29" s="28"/>
    </row>
    <row r="30" spans="1:104" s="27" customFormat="1" ht="75.75" customHeight="1" x14ac:dyDescent="0.2">
      <c r="A30" s="31"/>
      <c r="B30" s="599"/>
      <c r="C30" s="599"/>
      <c r="D30" s="421"/>
      <c r="E30" s="421"/>
      <c r="F30" s="422"/>
      <c r="G30" s="422"/>
      <c r="H30" s="423"/>
      <c r="I30" s="424"/>
      <c r="J30" s="421"/>
      <c r="K30" s="421"/>
      <c r="L30" s="422"/>
      <c r="M30" s="423"/>
      <c r="N30" s="421"/>
      <c r="O30" s="421"/>
      <c r="P30" s="422"/>
      <c r="Q30" s="423"/>
      <c r="R30" s="421"/>
      <c r="S30" s="421"/>
      <c r="T30" s="422"/>
      <c r="U30" s="423"/>
      <c r="V30" s="421"/>
      <c r="W30" s="421"/>
      <c r="X30" s="422"/>
      <c r="Y30" s="423"/>
      <c r="Z30" s="421"/>
      <c r="AA30" s="421"/>
      <c r="AB30" s="45"/>
      <c r="AC30" s="46"/>
      <c r="AD30" s="44"/>
      <c r="AE30" s="44"/>
      <c r="AF30" s="45"/>
      <c r="AG30" s="46"/>
      <c r="AH30" s="44"/>
      <c r="AI30" s="44"/>
      <c r="AJ30" s="45"/>
      <c r="AK30" s="46"/>
      <c r="AL30" s="44"/>
      <c r="AM30" s="44"/>
      <c r="AN30" s="45"/>
      <c r="AO30" s="46"/>
      <c r="AP30" s="44"/>
      <c r="AQ30" s="44"/>
      <c r="AR30" s="45"/>
      <c r="AS30" s="46"/>
      <c r="AT30" s="44"/>
      <c r="AU30" s="44"/>
      <c r="AV30" s="45"/>
      <c r="AW30" s="46"/>
      <c r="AY30" s="28"/>
      <c r="AZ30" s="28"/>
      <c r="BF30" s="28"/>
      <c r="BG30" s="28"/>
      <c r="BH30" s="28"/>
      <c r="BI30" s="29"/>
      <c r="BJ30" s="28"/>
      <c r="BK30" s="28"/>
    </row>
    <row r="31" spans="1:104" s="27" customFormat="1" ht="75.75" customHeight="1" x14ac:dyDescent="0.2">
      <c r="A31" s="31"/>
      <c r="B31" s="599"/>
      <c r="C31" s="599"/>
      <c r="D31" s="421"/>
      <c r="E31" s="421"/>
      <c r="F31" s="422"/>
      <c r="G31" s="422"/>
      <c r="H31" s="423"/>
      <c r="I31" s="424"/>
      <c r="J31" s="421"/>
      <c r="K31" s="421"/>
      <c r="L31" s="422"/>
      <c r="M31" s="423"/>
      <c r="N31" s="421"/>
      <c r="O31" s="421"/>
      <c r="P31" s="422"/>
      <c r="Q31" s="423"/>
      <c r="R31" s="421"/>
      <c r="S31" s="421"/>
      <c r="T31" s="422"/>
      <c r="U31" s="423"/>
      <c r="V31" s="421"/>
      <c r="W31" s="421"/>
      <c r="X31" s="422"/>
      <c r="Y31" s="423"/>
      <c r="Z31" s="421"/>
      <c r="AA31" s="421"/>
      <c r="AB31" s="45"/>
      <c r="AC31" s="46"/>
      <c r="AD31" s="44"/>
      <c r="AE31" s="44"/>
      <c r="AF31" s="45"/>
      <c r="AG31" s="46"/>
      <c r="AH31" s="44"/>
      <c r="AI31" s="44"/>
      <c r="AJ31" s="45"/>
      <c r="AK31" s="46"/>
      <c r="AL31" s="44"/>
      <c r="AM31" s="44"/>
      <c r="AN31" s="45"/>
      <c r="AO31" s="46"/>
      <c r="AP31" s="44"/>
      <c r="AQ31" s="44"/>
      <c r="AR31" s="45"/>
      <c r="AS31" s="46"/>
      <c r="AT31" s="44"/>
      <c r="AU31" s="44"/>
      <c r="AV31" s="45"/>
      <c r="AW31" s="46"/>
      <c r="AY31" s="28"/>
      <c r="AZ31" s="28"/>
      <c r="BF31" s="28"/>
      <c r="BG31" s="28"/>
      <c r="BH31" s="28"/>
      <c r="BI31" s="29"/>
      <c r="BJ31" s="28"/>
      <c r="BK31" s="28"/>
    </row>
    <row r="32" spans="1:104" s="27" customFormat="1" ht="75.75" customHeight="1" x14ac:dyDescent="0.2">
      <c r="A32" s="31"/>
      <c r="B32" s="599"/>
      <c r="C32" s="599"/>
      <c r="D32" s="421"/>
      <c r="E32" s="421"/>
      <c r="F32" s="422"/>
      <c r="G32" s="422"/>
      <c r="H32" s="423"/>
      <c r="I32" s="424"/>
      <c r="J32" s="421"/>
      <c r="K32" s="421"/>
      <c r="L32" s="422"/>
      <c r="M32" s="423"/>
      <c r="N32" s="421"/>
      <c r="O32" s="421"/>
      <c r="P32" s="422"/>
      <c r="Q32" s="423"/>
      <c r="R32" s="421"/>
      <c r="S32" s="421"/>
      <c r="T32" s="422"/>
      <c r="U32" s="423"/>
      <c r="V32" s="421"/>
      <c r="W32" s="421"/>
      <c r="X32" s="422"/>
      <c r="Y32" s="423"/>
      <c r="Z32" s="421"/>
      <c r="AA32" s="421"/>
      <c r="AB32" s="45"/>
      <c r="AC32" s="46"/>
      <c r="AD32" s="44"/>
      <c r="AE32" s="44"/>
      <c r="AF32" s="45"/>
      <c r="AG32" s="46"/>
      <c r="AH32" s="44"/>
      <c r="AI32" s="44"/>
      <c r="AJ32" s="45"/>
      <c r="AK32" s="46"/>
      <c r="AL32" s="44"/>
      <c r="AM32" s="44"/>
      <c r="AN32" s="45"/>
      <c r="AO32" s="46"/>
      <c r="AP32" s="44"/>
      <c r="AQ32" s="44"/>
      <c r="AR32" s="45"/>
      <c r="AS32" s="46"/>
      <c r="AT32" s="44"/>
      <c r="AU32" s="44"/>
      <c r="AV32" s="45"/>
      <c r="AW32" s="46"/>
      <c r="AY32" s="28"/>
      <c r="AZ32" s="28"/>
      <c r="BF32" s="28"/>
      <c r="BG32" s="28"/>
      <c r="BH32" s="28"/>
      <c r="BI32" s="29"/>
      <c r="BJ32" s="28"/>
      <c r="BK32" s="28"/>
    </row>
    <row r="33" spans="1:104" s="27" customFormat="1" ht="16.5" customHeight="1" x14ac:dyDescent="0.2">
      <c r="A33" s="31"/>
      <c r="B33" s="599"/>
      <c r="C33" s="599"/>
      <c r="D33" s="421"/>
      <c r="E33" s="421"/>
      <c r="F33" s="422"/>
      <c r="G33" s="422"/>
      <c r="H33" s="423"/>
      <c r="I33" s="424"/>
      <c r="J33" s="421"/>
      <c r="K33" s="421"/>
      <c r="L33" s="422"/>
      <c r="M33" s="423"/>
      <c r="N33" s="421"/>
      <c r="O33" s="421"/>
      <c r="P33" s="422"/>
      <c r="Q33" s="423"/>
      <c r="R33" s="421"/>
      <c r="S33" s="421"/>
      <c r="T33" s="422"/>
      <c r="U33" s="423"/>
      <c r="V33" s="421"/>
      <c r="W33" s="421"/>
      <c r="X33" s="422"/>
      <c r="Y33" s="423"/>
      <c r="Z33" s="421"/>
      <c r="AA33" s="421"/>
      <c r="AB33" s="45"/>
      <c r="AC33" s="46"/>
      <c r="AD33" s="44"/>
      <c r="AE33" s="44"/>
      <c r="AF33" s="45"/>
      <c r="AG33" s="46"/>
      <c r="AH33" s="44"/>
      <c r="AI33" s="44"/>
      <c r="AJ33" s="45"/>
      <c r="AK33" s="46"/>
      <c r="AL33" s="44"/>
      <c r="AM33" s="44"/>
      <c r="AN33" s="45"/>
      <c r="AO33" s="46"/>
      <c r="AP33" s="44"/>
      <c r="AQ33" s="44"/>
      <c r="AR33" s="45"/>
      <c r="AS33" s="46"/>
      <c r="AT33" s="44"/>
      <c r="AU33" s="44"/>
      <c r="AV33" s="45"/>
      <c r="AW33" s="46"/>
      <c r="AY33" s="28"/>
      <c r="AZ33" s="28"/>
      <c r="BF33" s="28"/>
      <c r="BG33" s="28"/>
      <c r="BH33" s="28"/>
      <c r="BI33" s="29"/>
      <c r="BJ33" s="28"/>
      <c r="BK33" s="28"/>
    </row>
    <row r="34" spans="1:104" ht="15" customHeight="1" thickBot="1" x14ac:dyDescent="0.25"/>
    <row r="35" spans="1:104" s="303" customFormat="1" ht="23.25" customHeight="1" thickTop="1" thickBot="1" x14ac:dyDescent="0.45">
      <c r="A35" s="300"/>
      <c r="B35" s="301" t="s">
        <v>120</v>
      </c>
      <c r="C35" s="302"/>
      <c r="D35" s="302"/>
      <c r="E35" s="302"/>
      <c r="F35" s="302"/>
      <c r="G35" s="302"/>
      <c r="H35" s="302"/>
      <c r="I35" s="302"/>
      <c r="AY35" s="304"/>
      <c r="AZ35" s="304"/>
      <c r="BF35" s="304"/>
      <c r="BG35" s="304"/>
      <c r="BH35" s="304"/>
      <c r="BI35" s="304"/>
      <c r="BJ35" s="305"/>
      <c r="BK35" s="304"/>
    </row>
    <row r="36" spans="1:104" s="11" customFormat="1" ht="21" customHeight="1" x14ac:dyDescent="0.2">
      <c r="A36" s="9"/>
      <c r="B36" s="61"/>
      <c r="C36" s="62" t="s">
        <v>214</v>
      </c>
      <c r="D36" s="610" t="s">
        <v>220</v>
      </c>
      <c r="E36" s="611"/>
      <c r="F36" s="64"/>
      <c r="G36" s="62" t="s">
        <v>35</v>
      </c>
      <c r="H36" s="610"/>
      <c r="I36" s="611"/>
      <c r="J36" s="638" t="s">
        <v>245</v>
      </c>
      <c r="K36" s="640" t="s">
        <v>247</v>
      </c>
      <c r="L36" s="542"/>
      <c r="M36" s="62" t="s">
        <v>215</v>
      </c>
      <c r="N36" s="312">
        <v>4.8</v>
      </c>
      <c r="O36" s="479" t="str">
        <f>"kWh/"&amp;H37</f>
        <v>kWh/kg</v>
      </c>
      <c r="P36" s="480"/>
      <c r="Q36" s="642" t="s">
        <v>219</v>
      </c>
      <c r="R36" s="642"/>
      <c r="S36" s="642"/>
      <c r="T36" s="642"/>
      <c r="U36" s="642"/>
      <c r="V36" s="624"/>
      <c r="W36" s="624"/>
      <c r="X36" s="624"/>
      <c r="Y36" s="624"/>
      <c r="Z36" s="624"/>
      <c r="AA36" s="624"/>
      <c r="AB36" s="624"/>
      <c r="AC36" s="624"/>
      <c r="AD36" s="624"/>
      <c r="AE36" s="624"/>
      <c r="AF36" s="624"/>
      <c r="AG36" s="624"/>
      <c r="AH36" s="624"/>
      <c r="AI36" s="624"/>
      <c r="AJ36" s="624"/>
      <c r="AK36" s="624"/>
      <c r="AL36" s="624"/>
      <c r="AM36" s="624"/>
      <c r="AN36" s="624"/>
      <c r="AO36" s="624"/>
      <c r="AP36" s="624"/>
      <c r="AQ36" s="624"/>
      <c r="AR36" s="624"/>
      <c r="AS36" s="624"/>
      <c r="AT36" s="624"/>
      <c r="AU36" s="624"/>
      <c r="AV36" s="624"/>
      <c r="AW36" s="624"/>
      <c r="AY36" s="12"/>
      <c r="AZ36" s="12"/>
      <c r="BF36" s="12"/>
      <c r="BG36" s="12"/>
      <c r="BH36" s="12"/>
      <c r="BI36" s="12"/>
      <c r="BJ36" s="13"/>
      <c r="BK36" s="12"/>
    </row>
    <row r="37" spans="1:104" s="11" customFormat="1" ht="21" customHeight="1" thickBot="1" x14ac:dyDescent="0.25">
      <c r="A37" s="9"/>
      <c r="B37" s="65"/>
      <c r="C37" s="66" t="s">
        <v>52</v>
      </c>
      <c r="D37" s="613"/>
      <c r="E37" s="614"/>
      <c r="F37" s="68"/>
      <c r="G37" s="66" t="s">
        <v>216</v>
      </c>
      <c r="H37" s="613" t="s">
        <v>221</v>
      </c>
      <c r="I37" s="614"/>
      <c r="J37" s="639"/>
      <c r="K37" s="641"/>
      <c r="L37" s="544"/>
      <c r="M37" s="66" t="s">
        <v>217</v>
      </c>
      <c r="N37" s="313">
        <v>0</v>
      </c>
      <c r="O37" s="481" t="s">
        <v>218</v>
      </c>
      <c r="P37" s="482"/>
      <c r="Q37" s="642"/>
      <c r="R37" s="642"/>
      <c r="S37" s="642"/>
      <c r="T37" s="642"/>
      <c r="U37" s="642"/>
      <c r="V37" s="624"/>
      <c r="W37" s="624"/>
      <c r="X37" s="624"/>
      <c r="Y37" s="624"/>
      <c r="Z37" s="624"/>
      <c r="AA37" s="624"/>
      <c r="AB37" s="624"/>
      <c r="AC37" s="624"/>
      <c r="AD37" s="624"/>
      <c r="AE37" s="624"/>
      <c r="AF37" s="624"/>
      <c r="AG37" s="624"/>
      <c r="AH37" s="624"/>
      <c r="AI37" s="624"/>
      <c r="AJ37" s="624"/>
      <c r="AK37" s="624"/>
      <c r="AL37" s="624"/>
      <c r="AM37" s="624"/>
      <c r="AN37" s="624"/>
      <c r="AO37" s="624"/>
      <c r="AP37" s="624"/>
      <c r="AQ37" s="624"/>
      <c r="AR37" s="624"/>
      <c r="AS37" s="624"/>
      <c r="AT37" s="624"/>
      <c r="AU37" s="624"/>
      <c r="AV37" s="624"/>
      <c r="AW37" s="624"/>
      <c r="AY37" s="12"/>
      <c r="AZ37" s="12"/>
      <c r="BF37" s="12"/>
      <c r="BG37" s="12"/>
      <c r="BH37" s="12"/>
      <c r="BI37" s="12"/>
      <c r="BJ37" s="13"/>
      <c r="BK37" s="12"/>
    </row>
    <row r="38" spans="1:104" s="11" customFormat="1" ht="3" customHeight="1" thickBot="1" x14ac:dyDescent="0.25">
      <c r="A38" s="30"/>
      <c r="B38" s="15"/>
      <c r="C38" s="16"/>
      <c r="D38" s="17"/>
      <c r="E38" s="17"/>
      <c r="F38" s="17"/>
      <c r="G38" s="17"/>
      <c r="H38" s="20"/>
      <c r="I38" s="21"/>
      <c r="J38" s="17"/>
      <c r="K38" s="17"/>
      <c r="N38" s="17"/>
      <c r="O38" s="17"/>
      <c r="R38" s="17"/>
      <c r="S38" s="17"/>
      <c r="V38" s="17"/>
      <c r="W38" s="17"/>
      <c r="Z38" s="17"/>
      <c r="AA38" s="17"/>
      <c r="AD38" s="17"/>
      <c r="AE38" s="17"/>
      <c r="AH38" s="17"/>
      <c r="AI38" s="17"/>
      <c r="AL38" s="17"/>
      <c r="AM38" s="17"/>
      <c r="AP38" s="17"/>
      <c r="AQ38" s="17"/>
      <c r="AT38" s="17"/>
      <c r="AU38" s="17"/>
      <c r="AY38" s="12"/>
      <c r="AZ38" s="12"/>
      <c r="BF38" s="12"/>
      <c r="BG38" s="12"/>
      <c r="BH38" s="12"/>
      <c r="BI38" s="12"/>
      <c r="BJ38" s="13"/>
      <c r="BK38" s="12"/>
    </row>
    <row r="39" spans="1:104" s="23" customFormat="1" ht="27" customHeight="1" x14ac:dyDescent="0.2">
      <c r="A39" s="9"/>
      <c r="B39" s="562" t="s">
        <v>102</v>
      </c>
      <c r="C39" s="617"/>
      <c r="D39" s="79" t="s">
        <v>222</v>
      </c>
      <c r="E39" s="80"/>
      <c r="F39" s="80"/>
      <c r="G39" s="80"/>
      <c r="H39" s="80"/>
      <c r="I39" s="80"/>
      <c r="J39" s="609" t="s">
        <v>223</v>
      </c>
      <c r="K39" s="609"/>
      <c r="L39" s="609"/>
      <c r="M39" s="609"/>
      <c r="N39" s="609" t="s">
        <v>224</v>
      </c>
      <c r="O39" s="609"/>
      <c r="P39" s="609"/>
      <c r="Q39" s="609"/>
      <c r="R39" s="609" t="s">
        <v>225</v>
      </c>
      <c r="S39" s="609"/>
      <c r="T39" s="609"/>
      <c r="U39" s="609"/>
      <c r="V39" s="609" t="s">
        <v>226</v>
      </c>
      <c r="W39" s="609"/>
      <c r="X39" s="609"/>
      <c r="Y39" s="609"/>
      <c r="Z39" s="609" t="s">
        <v>227</v>
      </c>
      <c r="AA39" s="609"/>
      <c r="AB39" s="609"/>
      <c r="AC39" s="609"/>
      <c r="AD39" s="609" t="s">
        <v>228</v>
      </c>
      <c r="AE39" s="609"/>
      <c r="AF39" s="609"/>
      <c r="AG39" s="609"/>
      <c r="AH39" s="609" t="s">
        <v>229</v>
      </c>
      <c r="AI39" s="609"/>
      <c r="AJ39" s="609"/>
      <c r="AK39" s="609"/>
      <c r="AL39" s="609" t="s">
        <v>230</v>
      </c>
      <c r="AM39" s="609"/>
      <c r="AN39" s="609"/>
      <c r="AO39" s="609"/>
      <c r="AP39" s="609" t="s">
        <v>231</v>
      </c>
      <c r="AQ39" s="609"/>
      <c r="AR39" s="609"/>
      <c r="AS39" s="609"/>
      <c r="AT39" s="609" t="s">
        <v>232</v>
      </c>
      <c r="AU39" s="609"/>
      <c r="AV39" s="609"/>
      <c r="AW39" s="609"/>
      <c r="CN39" s="115"/>
      <c r="CO39" s="115"/>
      <c r="CP39" s="115"/>
      <c r="CQ39" s="115"/>
      <c r="CR39" s="115"/>
      <c r="CS39" s="115"/>
      <c r="CT39" s="115"/>
      <c r="CU39" s="115"/>
      <c r="CV39" s="115"/>
      <c r="CW39" s="115"/>
      <c r="CX39" s="115"/>
      <c r="CY39" s="115"/>
      <c r="CZ39" s="13"/>
    </row>
    <row r="40" spans="1:104" s="24" customFormat="1" ht="24" x14ac:dyDescent="0.2">
      <c r="A40" s="9"/>
      <c r="B40" s="564"/>
      <c r="C40" s="618"/>
      <c r="D40" s="627" t="s">
        <v>190</v>
      </c>
      <c r="E40" s="628"/>
      <c r="F40" s="50" t="s">
        <v>18</v>
      </c>
      <c r="G40" s="627" t="s">
        <v>32</v>
      </c>
      <c r="H40" s="628"/>
      <c r="I40" s="50" t="s">
        <v>47</v>
      </c>
      <c r="J40" s="627" t="s">
        <v>41</v>
      </c>
      <c r="K40" s="628"/>
      <c r="L40" s="50" t="s">
        <v>18</v>
      </c>
      <c r="M40" s="50" t="s">
        <v>17</v>
      </c>
      <c r="N40" s="627" t="s">
        <v>41</v>
      </c>
      <c r="O40" s="628"/>
      <c r="P40" s="50" t="s">
        <v>18</v>
      </c>
      <c r="Q40" s="50" t="s">
        <v>17</v>
      </c>
      <c r="R40" s="627" t="s">
        <v>41</v>
      </c>
      <c r="S40" s="628"/>
      <c r="T40" s="50" t="s">
        <v>18</v>
      </c>
      <c r="U40" s="50" t="s">
        <v>17</v>
      </c>
      <c r="V40" s="627" t="s">
        <v>41</v>
      </c>
      <c r="W40" s="628"/>
      <c r="X40" s="50" t="s">
        <v>18</v>
      </c>
      <c r="Y40" s="50" t="s">
        <v>17</v>
      </c>
      <c r="Z40" s="627" t="s">
        <v>41</v>
      </c>
      <c r="AA40" s="628"/>
      <c r="AB40" s="50" t="s">
        <v>18</v>
      </c>
      <c r="AC40" s="50" t="s">
        <v>17</v>
      </c>
      <c r="AD40" s="627" t="s">
        <v>41</v>
      </c>
      <c r="AE40" s="628"/>
      <c r="AF40" s="50" t="s">
        <v>18</v>
      </c>
      <c r="AG40" s="50" t="s">
        <v>17</v>
      </c>
      <c r="AH40" s="627" t="s">
        <v>41</v>
      </c>
      <c r="AI40" s="628"/>
      <c r="AJ40" s="50" t="s">
        <v>18</v>
      </c>
      <c r="AK40" s="50" t="s">
        <v>17</v>
      </c>
      <c r="AL40" s="627" t="s">
        <v>41</v>
      </c>
      <c r="AM40" s="628"/>
      <c r="AN40" s="50" t="s">
        <v>18</v>
      </c>
      <c r="AO40" s="50" t="s">
        <v>17</v>
      </c>
      <c r="AP40" s="627" t="s">
        <v>41</v>
      </c>
      <c r="AQ40" s="628"/>
      <c r="AR40" s="50" t="s">
        <v>18</v>
      </c>
      <c r="AS40" s="50" t="s">
        <v>17</v>
      </c>
      <c r="AT40" s="627" t="s">
        <v>41</v>
      </c>
      <c r="AU40" s="628"/>
      <c r="AV40" s="50" t="s">
        <v>18</v>
      </c>
      <c r="AW40" s="50" t="s">
        <v>17</v>
      </c>
      <c r="CZ40" s="116"/>
    </row>
    <row r="41" spans="1:104" s="25" customFormat="1" ht="14.25" customHeight="1" thickBot="1" x14ac:dyDescent="0.25">
      <c r="A41" s="9"/>
      <c r="B41" s="566"/>
      <c r="C41" s="619"/>
      <c r="D41" s="314" t="s">
        <v>233</v>
      </c>
      <c r="E41" s="236" t="s">
        <v>14</v>
      </c>
      <c r="F41" s="236" t="s">
        <v>15</v>
      </c>
      <c r="G41" s="236" t="s">
        <v>234</v>
      </c>
      <c r="H41" s="236" t="s">
        <v>39</v>
      </c>
      <c r="I41" s="236" t="s">
        <v>48</v>
      </c>
      <c r="J41" s="236" t="s">
        <v>233</v>
      </c>
      <c r="K41" s="236" t="s">
        <v>14</v>
      </c>
      <c r="L41" s="236" t="s">
        <v>15</v>
      </c>
      <c r="M41" s="236" t="s">
        <v>234</v>
      </c>
      <c r="N41" s="236" t="s">
        <v>233</v>
      </c>
      <c r="O41" s="236" t="s">
        <v>14</v>
      </c>
      <c r="P41" s="236" t="s">
        <v>15</v>
      </c>
      <c r="Q41" s="236" t="s">
        <v>234</v>
      </c>
      <c r="R41" s="236" t="s">
        <v>233</v>
      </c>
      <c r="S41" s="236" t="s">
        <v>14</v>
      </c>
      <c r="T41" s="236" t="s">
        <v>15</v>
      </c>
      <c r="U41" s="236" t="s">
        <v>234</v>
      </c>
      <c r="V41" s="236" t="s">
        <v>233</v>
      </c>
      <c r="W41" s="236" t="s">
        <v>14</v>
      </c>
      <c r="X41" s="236" t="s">
        <v>15</v>
      </c>
      <c r="Y41" s="236" t="s">
        <v>234</v>
      </c>
      <c r="Z41" s="236" t="s">
        <v>233</v>
      </c>
      <c r="AA41" s="236" t="s">
        <v>14</v>
      </c>
      <c r="AB41" s="236" t="s">
        <v>15</v>
      </c>
      <c r="AC41" s="236" t="s">
        <v>234</v>
      </c>
      <c r="AD41" s="236" t="s">
        <v>233</v>
      </c>
      <c r="AE41" s="236" t="s">
        <v>14</v>
      </c>
      <c r="AF41" s="236" t="s">
        <v>15</v>
      </c>
      <c r="AG41" s="236" t="s">
        <v>234</v>
      </c>
      <c r="AH41" s="236" t="s">
        <v>233</v>
      </c>
      <c r="AI41" s="236" t="s">
        <v>14</v>
      </c>
      <c r="AJ41" s="236" t="s">
        <v>15</v>
      </c>
      <c r="AK41" s="236" t="s">
        <v>234</v>
      </c>
      <c r="AL41" s="236" t="s">
        <v>233</v>
      </c>
      <c r="AM41" s="236" t="s">
        <v>14</v>
      </c>
      <c r="AN41" s="236" t="s">
        <v>15</v>
      </c>
      <c r="AO41" s="236" t="s">
        <v>234</v>
      </c>
      <c r="AP41" s="236" t="s">
        <v>233</v>
      </c>
      <c r="AQ41" s="236" t="s">
        <v>14</v>
      </c>
      <c r="AR41" s="236" t="s">
        <v>15</v>
      </c>
      <c r="AS41" s="236" t="s">
        <v>234</v>
      </c>
      <c r="AT41" s="236" t="s">
        <v>233</v>
      </c>
      <c r="AU41" s="236" t="s">
        <v>14</v>
      </c>
      <c r="AV41" s="236" t="s">
        <v>15</v>
      </c>
      <c r="AW41" s="236" t="s">
        <v>234</v>
      </c>
      <c r="CZ41" s="117"/>
    </row>
    <row r="42" spans="1:104" ht="14.25" customHeight="1" x14ac:dyDescent="0.2">
      <c r="A42" s="9" t="e">
        <f>B42&amp;#REF!</f>
        <v>#REF!</v>
      </c>
      <c r="B42" s="84" t="s">
        <v>0</v>
      </c>
      <c r="C42" s="49">
        <f t="shared" ref="C42:C53" si="41">Year1</f>
        <v>0</v>
      </c>
      <c r="D42" s="306">
        <f>J42+N42+R42+V42+Z42+AD42+AH42+AL42+AP42+AT42</f>
        <v>2000</v>
      </c>
      <c r="E42" s="295">
        <f t="shared" ref="E42:E53" si="42">D42*$N$36</f>
        <v>9600</v>
      </c>
      <c r="F42" s="307">
        <f>L42+P42+T42+X42+AB42+AF42+AJ42+AN42+AR42+AV42</f>
        <v>600</v>
      </c>
      <c r="G42" s="308">
        <f>F42/D42</f>
        <v>0.3</v>
      </c>
      <c r="H42" s="308">
        <f>F42/E42</f>
        <v>6.25E-2</v>
      </c>
      <c r="I42" s="250">
        <f t="shared" ref="I42:I53" si="43">E42*$N$37/1000</f>
        <v>0</v>
      </c>
      <c r="J42" s="251">
        <v>1000</v>
      </c>
      <c r="K42" s="295">
        <f t="shared" ref="K42:K53" si="44">J42*$N$36</f>
        <v>4800</v>
      </c>
      <c r="L42" s="252">
        <f>J42*0.3</f>
        <v>300</v>
      </c>
      <c r="M42" s="253">
        <f>L42/J42</f>
        <v>0.3</v>
      </c>
      <c r="N42" s="251">
        <v>1000</v>
      </c>
      <c r="O42" s="295">
        <f t="shared" ref="O42:O53" si="45">N42*$N$36</f>
        <v>4800</v>
      </c>
      <c r="P42" s="252">
        <f>N42*0.3</f>
        <v>300</v>
      </c>
      <c r="Q42" s="253">
        <f>P42/N42</f>
        <v>0.3</v>
      </c>
      <c r="R42" s="251"/>
      <c r="S42" s="295">
        <f t="shared" ref="S42:S53" si="46">R42*$N$36</f>
        <v>0</v>
      </c>
      <c r="T42" s="252"/>
      <c r="U42" s="253" t="e">
        <f>T42/R42</f>
        <v>#DIV/0!</v>
      </c>
      <c r="V42" s="251"/>
      <c r="W42" s="295">
        <f t="shared" ref="W42:W53" si="47">V42*$N$36</f>
        <v>0</v>
      </c>
      <c r="X42" s="252"/>
      <c r="Y42" s="253" t="e">
        <f>X42/V42</f>
        <v>#DIV/0!</v>
      </c>
      <c r="Z42" s="251"/>
      <c r="AA42" s="295">
        <f t="shared" ref="AA42:AA53" si="48">Z42*$N$36</f>
        <v>0</v>
      </c>
      <c r="AB42" s="252"/>
      <c r="AC42" s="253" t="e">
        <f>AB42/Z42</f>
        <v>#DIV/0!</v>
      </c>
      <c r="AD42" s="251"/>
      <c r="AE42" s="295">
        <f t="shared" ref="AE42:AE53" si="49">AD42*$N$36</f>
        <v>0</v>
      </c>
      <c r="AF42" s="252"/>
      <c r="AG42" s="253" t="e">
        <f>AF42/AD42</f>
        <v>#DIV/0!</v>
      </c>
      <c r="AH42" s="251"/>
      <c r="AI42" s="295">
        <f t="shared" ref="AI42:AI53" si="50">AH42*$N$36</f>
        <v>0</v>
      </c>
      <c r="AJ42" s="252"/>
      <c r="AK42" s="253" t="e">
        <f>AJ42/AH42</f>
        <v>#DIV/0!</v>
      </c>
      <c r="AL42" s="251"/>
      <c r="AM42" s="295">
        <f t="shared" ref="AM42:AM53" si="51">AL42*$N$36</f>
        <v>0</v>
      </c>
      <c r="AN42" s="252"/>
      <c r="AO42" s="253" t="e">
        <f>AN42/AL42</f>
        <v>#DIV/0!</v>
      </c>
      <c r="AP42" s="251"/>
      <c r="AQ42" s="295">
        <f t="shared" ref="AQ42:AQ53" si="52">AP42*$N$36</f>
        <v>0</v>
      </c>
      <c r="AR42" s="252"/>
      <c r="AS42" s="253" t="e">
        <f>AR42/AP42</f>
        <v>#DIV/0!</v>
      </c>
      <c r="AT42" s="251"/>
      <c r="AU42" s="295">
        <f t="shared" ref="AU42:AU53" si="53">AT42*$N$36</f>
        <v>0</v>
      </c>
      <c r="AV42" s="252"/>
      <c r="AW42" s="296" t="e">
        <f>AV42/AT42</f>
        <v>#DIV/0!</v>
      </c>
      <c r="CZ42" s="121"/>
    </row>
    <row r="43" spans="1:104" ht="14.25" customHeight="1" x14ac:dyDescent="0.2">
      <c r="A43" s="9" t="e">
        <f>B43&amp;#REF!</f>
        <v>#REF!</v>
      </c>
      <c r="B43" s="85" t="s">
        <v>1</v>
      </c>
      <c r="C43" s="49">
        <f t="shared" si="41"/>
        <v>0</v>
      </c>
      <c r="D43" s="309">
        <f t="shared" ref="D43:D53" si="54">J43+N43+R43+V43+Z43+AD43+AH43+AL43+AP43+AT43</f>
        <v>3000</v>
      </c>
      <c r="E43" s="273">
        <f t="shared" si="42"/>
        <v>14400</v>
      </c>
      <c r="F43" s="284">
        <f t="shared" ref="F43:F53" si="55">L43+P43+T43+X43+AB43+AF43+AJ43+AN43+AR43+AV43</f>
        <v>900</v>
      </c>
      <c r="G43" s="285">
        <f t="shared" ref="G43:G53" si="56">F43/D43</f>
        <v>0.3</v>
      </c>
      <c r="H43" s="285">
        <f t="shared" ref="H43:H53" si="57">F43/E43</f>
        <v>6.25E-2</v>
      </c>
      <c r="I43" s="183">
        <f t="shared" si="43"/>
        <v>0</v>
      </c>
      <c r="J43" s="192">
        <v>1000</v>
      </c>
      <c r="K43" s="273">
        <f t="shared" si="44"/>
        <v>4800</v>
      </c>
      <c r="L43" s="256">
        <f t="shared" ref="L43:L44" si="58">J43*0.3</f>
        <v>300</v>
      </c>
      <c r="M43" s="257">
        <f t="shared" ref="M43:M53" si="59">L43/J43</f>
        <v>0.3</v>
      </c>
      <c r="N43" s="192">
        <v>1000</v>
      </c>
      <c r="O43" s="273">
        <f t="shared" si="45"/>
        <v>4800</v>
      </c>
      <c r="P43" s="256">
        <f t="shared" ref="P43" si="60">N43*0.3</f>
        <v>300</v>
      </c>
      <c r="Q43" s="257">
        <f t="shared" ref="Q43:Q53" si="61">P43/N43</f>
        <v>0.3</v>
      </c>
      <c r="R43" s="192">
        <v>1000</v>
      </c>
      <c r="S43" s="273">
        <f t="shared" si="46"/>
        <v>4800</v>
      </c>
      <c r="T43" s="256">
        <f t="shared" ref="T43" si="62">R43*0.3</f>
        <v>300</v>
      </c>
      <c r="U43" s="257">
        <f t="shared" ref="U43:U53" si="63">T43/R43</f>
        <v>0.3</v>
      </c>
      <c r="V43" s="192"/>
      <c r="W43" s="273">
        <f t="shared" si="47"/>
        <v>0</v>
      </c>
      <c r="X43" s="256"/>
      <c r="Y43" s="257" t="e">
        <f t="shared" ref="Y43:Y53" si="64">X43/V43</f>
        <v>#DIV/0!</v>
      </c>
      <c r="Z43" s="192"/>
      <c r="AA43" s="273">
        <f t="shared" si="48"/>
        <v>0</v>
      </c>
      <c r="AB43" s="256"/>
      <c r="AC43" s="257" t="e">
        <f t="shared" ref="AC43:AC53" si="65">AB43/Z43</f>
        <v>#DIV/0!</v>
      </c>
      <c r="AD43" s="192"/>
      <c r="AE43" s="273">
        <f t="shared" si="49"/>
        <v>0</v>
      </c>
      <c r="AF43" s="256"/>
      <c r="AG43" s="257" t="e">
        <f t="shared" ref="AG43:AG53" si="66">AF43/AD43</f>
        <v>#DIV/0!</v>
      </c>
      <c r="AH43" s="192"/>
      <c r="AI43" s="273">
        <f t="shared" si="50"/>
        <v>0</v>
      </c>
      <c r="AJ43" s="256"/>
      <c r="AK43" s="257" t="e">
        <f t="shared" ref="AK43:AK53" si="67">AJ43/AH43</f>
        <v>#DIV/0!</v>
      </c>
      <c r="AL43" s="192"/>
      <c r="AM43" s="273">
        <f t="shared" si="51"/>
        <v>0</v>
      </c>
      <c r="AN43" s="256"/>
      <c r="AO43" s="257" t="e">
        <f t="shared" ref="AO43:AO53" si="68">AN43/AL43</f>
        <v>#DIV/0!</v>
      </c>
      <c r="AP43" s="192"/>
      <c r="AQ43" s="273">
        <f t="shared" si="52"/>
        <v>0</v>
      </c>
      <c r="AR43" s="256"/>
      <c r="AS43" s="257" t="e">
        <f t="shared" ref="AS43:AS53" si="69">AR43/AP43</f>
        <v>#DIV/0!</v>
      </c>
      <c r="AT43" s="192"/>
      <c r="AU43" s="273">
        <f t="shared" si="53"/>
        <v>0</v>
      </c>
      <c r="AV43" s="256"/>
      <c r="AW43" s="297" t="e">
        <f t="shared" ref="AW43:AW53" si="70">AV43/AT43</f>
        <v>#DIV/0!</v>
      </c>
      <c r="CZ43" s="121"/>
    </row>
    <row r="44" spans="1:104" ht="14.25" customHeight="1" x14ac:dyDescent="0.2">
      <c r="A44" s="9" t="e">
        <f>B44&amp;#REF!</f>
        <v>#REF!</v>
      </c>
      <c r="B44" s="85" t="s">
        <v>2</v>
      </c>
      <c r="C44" s="49">
        <f t="shared" si="41"/>
        <v>0</v>
      </c>
      <c r="D44" s="309">
        <f t="shared" si="54"/>
        <v>1050</v>
      </c>
      <c r="E44" s="273">
        <f t="shared" si="42"/>
        <v>5040</v>
      </c>
      <c r="F44" s="284">
        <f t="shared" si="55"/>
        <v>315</v>
      </c>
      <c r="G44" s="285">
        <f t="shared" si="56"/>
        <v>0.3</v>
      </c>
      <c r="H44" s="285">
        <f t="shared" si="57"/>
        <v>6.25E-2</v>
      </c>
      <c r="I44" s="183">
        <f t="shared" si="43"/>
        <v>0</v>
      </c>
      <c r="J44" s="192">
        <v>1050</v>
      </c>
      <c r="K44" s="273">
        <f t="shared" si="44"/>
        <v>5040</v>
      </c>
      <c r="L44" s="256">
        <f t="shared" si="58"/>
        <v>315</v>
      </c>
      <c r="M44" s="257">
        <f t="shared" si="59"/>
        <v>0.3</v>
      </c>
      <c r="N44" s="192"/>
      <c r="O44" s="273">
        <f t="shared" si="45"/>
        <v>0</v>
      </c>
      <c r="P44" s="256"/>
      <c r="Q44" s="257" t="e">
        <f t="shared" si="61"/>
        <v>#DIV/0!</v>
      </c>
      <c r="R44" s="192"/>
      <c r="S44" s="273">
        <f t="shared" si="46"/>
        <v>0</v>
      </c>
      <c r="T44" s="256"/>
      <c r="U44" s="257" t="e">
        <f t="shared" si="63"/>
        <v>#DIV/0!</v>
      </c>
      <c r="V44" s="192"/>
      <c r="W44" s="273">
        <f t="shared" si="47"/>
        <v>0</v>
      </c>
      <c r="X44" s="256"/>
      <c r="Y44" s="257" t="e">
        <f t="shared" si="64"/>
        <v>#DIV/0!</v>
      </c>
      <c r="Z44" s="192"/>
      <c r="AA44" s="273">
        <f t="shared" si="48"/>
        <v>0</v>
      </c>
      <c r="AB44" s="256"/>
      <c r="AC44" s="257" t="e">
        <f t="shared" si="65"/>
        <v>#DIV/0!</v>
      </c>
      <c r="AD44" s="192"/>
      <c r="AE44" s="273">
        <f t="shared" si="49"/>
        <v>0</v>
      </c>
      <c r="AF44" s="256"/>
      <c r="AG44" s="257" t="e">
        <f t="shared" si="66"/>
        <v>#DIV/0!</v>
      </c>
      <c r="AH44" s="192"/>
      <c r="AI44" s="273">
        <f t="shared" si="50"/>
        <v>0</v>
      </c>
      <c r="AJ44" s="256"/>
      <c r="AK44" s="257" t="e">
        <f t="shared" si="67"/>
        <v>#DIV/0!</v>
      </c>
      <c r="AL44" s="192"/>
      <c r="AM44" s="273">
        <f t="shared" si="51"/>
        <v>0</v>
      </c>
      <c r="AN44" s="256"/>
      <c r="AO44" s="257" t="e">
        <f t="shared" si="68"/>
        <v>#DIV/0!</v>
      </c>
      <c r="AP44" s="192"/>
      <c r="AQ44" s="273">
        <f t="shared" si="52"/>
        <v>0</v>
      </c>
      <c r="AR44" s="256"/>
      <c r="AS44" s="257" t="e">
        <f t="shared" si="69"/>
        <v>#DIV/0!</v>
      </c>
      <c r="AT44" s="192"/>
      <c r="AU44" s="273">
        <f t="shared" si="53"/>
        <v>0</v>
      </c>
      <c r="AV44" s="256"/>
      <c r="AW44" s="297" t="e">
        <f t="shared" si="70"/>
        <v>#DIV/0!</v>
      </c>
      <c r="CZ44" s="121"/>
    </row>
    <row r="45" spans="1:104" ht="14.25" customHeight="1" x14ac:dyDescent="0.2">
      <c r="A45" s="9" t="e">
        <f>B45&amp;#REF!</f>
        <v>#REF!</v>
      </c>
      <c r="B45" s="85" t="s">
        <v>3</v>
      </c>
      <c r="C45" s="49">
        <f t="shared" si="41"/>
        <v>0</v>
      </c>
      <c r="D45" s="309">
        <f t="shared" si="54"/>
        <v>700</v>
      </c>
      <c r="E45" s="273">
        <f t="shared" si="42"/>
        <v>3360</v>
      </c>
      <c r="F45" s="284">
        <f t="shared" si="55"/>
        <v>217</v>
      </c>
      <c r="G45" s="285">
        <f t="shared" si="56"/>
        <v>0.31</v>
      </c>
      <c r="H45" s="285">
        <f t="shared" si="57"/>
        <v>6.458333333333334E-2</v>
      </c>
      <c r="I45" s="183">
        <f t="shared" si="43"/>
        <v>0</v>
      </c>
      <c r="J45" s="192">
        <v>700</v>
      </c>
      <c r="K45" s="273">
        <f t="shared" si="44"/>
        <v>3360</v>
      </c>
      <c r="L45" s="256">
        <f>J45*0.31</f>
        <v>217</v>
      </c>
      <c r="M45" s="257">
        <f t="shared" si="59"/>
        <v>0.31</v>
      </c>
      <c r="N45" s="192"/>
      <c r="O45" s="273">
        <f t="shared" si="45"/>
        <v>0</v>
      </c>
      <c r="P45" s="256"/>
      <c r="Q45" s="257" t="e">
        <f t="shared" si="61"/>
        <v>#DIV/0!</v>
      </c>
      <c r="R45" s="192"/>
      <c r="S45" s="273">
        <f t="shared" si="46"/>
        <v>0</v>
      </c>
      <c r="T45" s="256"/>
      <c r="U45" s="257" t="e">
        <f t="shared" si="63"/>
        <v>#DIV/0!</v>
      </c>
      <c r="V45" s="192"/>
      <c r="W45" s="273">
        <f t="shared" si="47"/>
        <v>0</v>
      </c>
      <c r="X45" s="256"/>
      <c r="Y45" s="257" t="e">
        <f t="shared" si="64"/>
        <v>#DIV/0!</v>
      </c>
      <c r="Z45" s="192"/>
      <c r="AA45" s="273">
        <f t="shared" si="48"/>
        <v>0</v>
      </c>
      <c r="AB45" s="256"/>
      <c r="AC45" s="257" t="e">
        <f t="shared" si="65"/>
        <v>#DIV/0!</v>
      </c>
      <c r="AD45" s="192"/>
      <c r="AE45" s="273">
        <f t="shared" si="49"/>
        <v>0</v>
      </c>
      <c r="AF45" s="256"/>
      <c r="AG45" s="257" t="e">
        <f t="shared" si="66"/>
        <v>#DIV/0!</v>
      </c>
      <c r="AH45" s="192"/>
      <c r="AI45" s="273">
        <f t="shared" si="50"/>
        <v>0</v>
      </c>
      <c r="AJ45" s="256"/>
      <c r="AK45" s="257" t="e">
        <f t="shared" si="67"/>
        <v>#DIV/0!</v>
      </c>
      <c r="AL45" s="192"/>
      <c r="AM45" s="273">
        <f t="shared" si="51"/>
        <v>0</v>
      </c>
      <c r="AN45" s="256"/>
      <c r="AO45" s="257" t="e">
        <f t="shared" si="68"/>
        <v>#DIV/0!</v>
      </c>
      <c r="AP45" s="192"/>
      <c r="AQ45" s="273">
        <f t="shared" si="52"/>
        <v>0</v>
      </c>
      <c r="AR45" s="256"/>
      <c r="AS45" s="257" t="e">
        <f t="shared" si="69"/>
        <v>#DIV/0!</v>
      </c>
      <c r="AT45" s="192"/>
      <c r="AU45" s="273">
        <f t="shared" si="53"/>
        <v>0</v>
      </c>
      <c r="AV45" s="256"/>
      <c r="AW45" s="297" t="e">
        <f t="shared" si="70"/>
        <v>#DIV/0!</v>
      </c>
      <c r="CZ45" s="121"/>
    </row>
    <row r="46" spans="1:104" ht="14.25" customHeight="1" x14ac:dyDescent="0.2">
      <c r="A46" s="9" t="e">
        <f>B46&amp;#REF!</f>
        <v>#REF!</v>
      </c>
      <c r="B46" s="85" t="s">
        <v>4</v>
      </c>
      <c r="C46" s="49">
        <f t="shared" si="41"/>
        <v>0</v>
      </c>
      <c r="D46" s="309">
        <f t="shared" si="54"/>
        <v>600</v>
      </c>
      <c r="E46" s="273">
        <f t="shared" si="42"/>
        <v>2880</v>
      </c>
      <c r="F46" s="284">
        <f t="shared" si="55"/>
        <v>180</v>
      </c>
      <c r="G46" s="285">
        <f t="shared" si="56"/>
        <v>0.3</v>
      </c>
      <c r="H46" s="285">
        <f t="shared" si="57"/>
        <v>6.25E-2</v>
      </c>
      <c r="I46" s="183">
        <f t="shared" si="43"/>
        <v>0</v>
      </c>
      <c r="J46" s="192">
        <v>600</v>
      </c>
      <c r="K46" s="273">
        <f t="shared" si="44"/>
        <v>2880</v>
      </c>
      <c r="L46" s="256">
        <f t="shared" ref="L46:L47" si="71">J46*0.3</f>
        <v>180</v>
      </c>
      <c r="M46" s="257">
        <f t="shared" si="59"/>
        <v>0.3</v>
      </c>
      <c r="N46" s="192"/>
      <c r="O46" s="273">
        <f t="shared" si="45"/>
        <v>0</v>
      </c>
      <c r="P46" s="256"/>
      <c r="Q46" s="257" t="e">
        <f t="shared" si="61"/>
        <v>#DIV/0!</v>
      </c>
      <c r="R46" s="192"/>
      <c r="S46" s="273">
        <f t="shared" si="46"/>
        <v>0</v>
      </c>
      <c r="T46" s="256"/>
      <c r="U46" s="257" t="e">
        <f t="shared" si="63"/>
        <v>#DIV/0!</v>
      </c>
      <c r="V46" s="192"/>
      <c r="W46" s="273">
        <f t="shared" si="47"/>
        <v>0</v>
      </c>
      <c r="X46" s="256"/>
      <c r="Y46" s="257" t="e">
        <f t="shared" si="64"/>
        <v>#DIV/0!</v>
      </c>
      <c r="Z46" s="192"/>
      <c r="AA46" s="273">
        <f t="shared" si="48"/>
        <v>0</v>
      </c>
      <c r="AB46" s="256"/>
      <c r="AC46" s="257" t="e">
        <f t="shared" si="65"/>
        <v>#DIV/0!</v>
      </c>
      <c r="AD46" s="192"/>
      <c r="AE46" s="273">
        <f t="shared" si="49"/>
        <v>0</v>
      </c>
      <c r="AF46" s="256"/>
      <c r="AG46" s="257" t="e">
        <f t="shared" si="66"/>
        <v>#DIV/0!</v>
      </c>
      <c r="AH46" s="192"/>
      <c r="AI46" s="273">
        <f t="shared" si="50"/>
        <v>0</v>
      </c>
      <c r="AJ46" s="256"/>
      <c r="AK46" s="257" t="e">
        <f t="shared" si="67"/>
        <v>#DIV/0!</v>
      </c>
      <c r="AL46" s="192"/>
      <c r="AM46" s="273">
        <f t="shared" si="51"/>
        <v>0</v>
      </c>
      <c r="AN46" s="256"/>
      <c r="AO46" s="257" t="e">
        <f t="shared" si="68"/>
        <v>#DIV/0!</v>
      </c>
      <c r="AP46" s="192"/>
      <c r="AQ46" s="273">
        <f t="shared" si="52"/>
        <v>0</v>
      </c>
      <c r="AR46" s="256"/>
      <c r="AS46" s="257" t="e">
        <f t="shared" si="69"/>
        <v>#DIV/0!</v>
      </c>
      <c r="AT46" s="192"/>
      <c r="AU46" s="273">
        <f t="shared" si="53"/>
        <v>0</v>
      </c>
      <c r="AV46" s="256"/>
      <c r="AW46" s="297" t="e">
        <f t="shared" si="70"/>
        <v>#DIV/0!</v>
      </c>
      <c r="CZ46" s="121"/>
    </row>
    <row r="47" spans="1:104" ht="14.25" customHeight="1" x14ac:dyDescent="0.2">
      <c r="A47" s="9" t="e">
        <f>B47&amp;#REF!</f>
        <v>#REF!</v>
      </c>
      <c r="B47" s="85" t="s">
        <v>5</v>
      </c>
      <c r="C47" s="49">
        <f t="shared" si="41"/>
        <v>0</v>
      </c>
      <c r="D47" s="309">
        <f t="shared" si="54"/>
        <v>500</v>
      </c>
      <c r="E47" s="273">
        <f t="shared" si="42"/>
        <v>2400</v>
      </c>
      <c r="F47" s="284">
        <f t="shared" si="55"/>
        <v>150</v>
      </c>
      <c r="G47" s="285">
        <f t="shared" si="56"/>
        <v>0.3</v>
      </c>
      <c r="H47" s="285">
        <f t="shared" si="57"/>
        <v>6.25E-2</v>
      </c>
      <c r="I47" s="183">
        <f t="shared" si="43"/>
        <v>0</v>
      </c>
      <c r="J47" s="192">
        <v>500</v>
      </c>
      <c r="K47" s="273">
        <f t="shared" si="44"/>
        <v>2400</v>
      </c>
      <c r="L47" s="256">
        <f t="shared" si="71"/>
        <v>150</v>
      </c>
      <c r="M47" s="257">
        <f t="shared" si="59"/>
        <v>0.3</v>
      </c>
      <c r="N47" s="192"/>
      <c r="O47" s="273">
        <f t="shared" si="45"/>
        <v>0</v>
      </c>
      <c r="P47" s="256"/>
      <c r="Q47" s="257" t="e">
        <f t="shared" si="61"/>
        <v>#DIV/0!</v>
      </c>
      <c r="R47" s="192"/>
      <c r="S47" s="273">
        <f t="shared" si="46"/>
        <v>0</v>
      </c>
      <c r="T47" s="256"/>
      <c r="U47" s="257" t="e">
        <f t="shared" si="63"/>
        <v>#DIV/0!</v>
      </c>
      <c r="V47" s="192"/>
      <c r="W47" s="273">
        <f t="shared" si="47"/>
        <v>0</v>
      </c>
      <c r="X47" s="256"/>
      <c r="Y47" s="257" t="e">
        <f t="shared" si="64"/>
        <v>#DIV/0!</v>
      </c>
      <c r="Z47" s="192"/>
      <c r="AA47" s="273">
        <f t="shared" si="48"/>
        <v>0</v>
      </c>
      <c r="AB47" s="256"/>
      <c r="AC47" s="257" t="e">
        <f t="shared" si="65"/>
        <v>#DIV/0!</v>
      </c>
      <c r="AD47" s="192"/>
      <c r="AE47" s="273">
        <f t="shared" si="49"/>
        <v>0</v>
      </c>
      <c r="AF47" s="256"/>
      <c r="AG47" s="257" t="e">
        <f t="shared" si="66"/>
        <v>#DIV/0!</v>
      </c>
      <c r="AH47" s="192"/>
      <c r="AI47" s="273">
        <f t="shared" si="50"/>
        <v>0</v>
      </c>
      <c r="AJ47" s="256"/>
      <c r="AK47" s="257" t="e">
        <f t="shared" si="67"/>
        <v>#DIV/0!</v>
      </c>
      <c r="AL47" s="192"/>
      <c r="AM47" s="273">
        <f t="shared" si="51"/>
        <v>0</v>
      </c>
      <c r="AN47" s="256"/>
      <c r="AO47" s="257" t="e">
        <f t="shared" si="68"/>
        <v>#DIV/0!</v>
      </c>
      <c r="AP47" s="192"/>
      <c r="AQ47" s="273">
        <f t="shared" si="52"/>
        <v>0</v>
      </c>
      <c r="AR47" s="256"/>
      <c r="AS47" s="257" t="e">
        <f t="shared" si="69"/>
        <v>#DIV/0!</v>
      </c>
      <c r="AT47" s="192"/>
      <c r="AU47" s="273">
        <f t="shared" si="53"/>
        <v>0</v>
      </c>
      <c r="AV47" s="256"/>
      <c r="AW47" s="297" t="e">
        <f t="shared" si="70"/>
        <v>#DIV/0!</v>
      </c>
      <c r="CZ47" s="121"/>
    </row>
    <row r="48" spans="1:104" ht="14.25" customHeight="1" x14ac:dyDescent="0.2">
      <c r="A48" s="9" t="e">
        <f>B48&amp;#REF!</f>
        <v>#REF!</v>
      </c>
      <c r="B48" s="85" t="s">
        <v>6</v>
      </c>
      <c r="C48" s="49">
        <f t="shared" si="41"/>
        <v>0</v>
      </c>
      <c r="D48" s="309">
        <f t="shared" si="54"/>
        <v>400</v>
      </c>
      <c r="E48" s="273">
        <f t="shared" si="42"/>
        <v>1920</v>
      </c>
      <c r="F48" s="284">
        <f t="shared" si="55"/>
        <v>148</v>
      </c>
      <c r="G48" s="285">
        <f t="shared" si="56"/>
        <v>0.37</v>
      </c>
      <c r="H48" s="285">
        <f t="shared" si="57"/>
        <v>7.7083333333333337E-2</v>
      </c>
      <c r="I48" s="183">
        <f t="shared" si="43"/>
        <v>0</v>
      </c>
      <c r="J48" s="192">
        <v>400</v>
      </c>
      <c r="K48" s="273">
        <f t="shared" si="44"/>
        <v>1920</v>
      </c>
      <c r="L48" s="256">
        <f>J48*0.37</f>
        <v>148</v>
      </c>
      <c r="M48" s="257">
        <f t="shared" si="59"/>
        <v>0.37</v>
      </c>
      <c r="N48" s="192"/>
      <c r="O48" s="273">
        <f t="shared" si="45"/>
        <v>0</v>
      </c>
      <c r="P48" s="256"/>
      <c r="Q48" s="257" t="e">
        <f t="shared" si="61"/>
        <v>#DIV/0!</v>
      </c>
      <c r="R48" s="192"/>
      <c r="S48" s="273">
        <f t="shared" si="46"/>
        <v>0</v>
      </c>
      <c r="T48" s="256"/>
      <c r="U48" s="257" t="e">
        <f t="shared" si="63"/>
        <v>#DIV/0!</v>
      </c>
      <c r="V48" s="192"/>
      <c r="W48" s="273">
        <f t="shared" si="47"/>
        <v>0</v>
      </c>
      <c r="X48" s="256"/>
      <c r="Y48" s="257" t="e">
        <f t="shared" si="64"/>
        <v>#DIV/0!</v>
      </c>
      <c r="Z48" s="192"/>
      <c r="AA48" s="273">
        <f t="shared" si="48"/>
        <v>0</v>
      </c>
      <c r="AB48" s="256"/>
      <c r="AC48" s="257" t="e">
        <f t="shared" si="65"/>
        <v>#DIV/0!</v>
      </c>
      <c r="AD48" s="192"/>
      <c r="AE48" s="273">
        <f t="shared" si="49"/>
        <v>0</v>
      </c>
      <c r="AF48" s="256"/>
      <c r="AG48" s="257" t="e">
        <f t="shared" si="66"/>
        <v>#DIV/0!</v>
      </c>
      <c r="AH48" s="192"/>
      <c r="AI48" s="273">
        <f t="shared" si="50"/>
        <v>0</v>
      </c>
      <c r="AJ48" s="256"/>
      <c r="AK48" s="257" t="e">
        <f t="shared" si="67"/>
        <v>#DIV/0!</v>
      </c>
      <c r="AL48" s="192"/>
      <c r="AM48" s="273">
        <f t="shared" si="51"/>
        <v>0</v>
      </c>
      <c r="AN48" s="256"/>
      <c r="AO48" s="257" t="e">
        <f t="shared" si="68"/>
        <v>#DIV/0!</v>
      </c>
      <c r="AP48" s="192"/>
      <c r="AQ48" s="273">
        <f t="shared" si="52"/>
        <v>0</v>
      </c>
      <c r="AR48" s="256"/>
      <c r="AS48" s="257" t="e">
        <f t="shared" si="69"/>
        <v>#DIV/0!</v>
      </c>
      <c r="AT48" s="192"/>
      <c r="AU48" s="273">
        <f t="shared" si="53"/>
        <v>0</v>
      </c>
      <c r="AV48" s="256"/>
      <c r="AW48" s="297" t="e">
        <f t="shared" si="70"/>
        <v>#DIV/0!</v>
      </c>
      <c r="CZ48" s="121"/>
    </row>
    <row r="49" spans="1:104" ht="14.25" customHeight="1" x14ac:dyDescent="0.2">
      <c r="A49" s="9" t="e">
        <f>B49&amp;#REF!</f>
        <v>#REF!</v>
      </c>
      <c r="B49" s="85" t="s">
        <v>7</v>
      </c>
      <c r="C49" s="49">
        <f t="shared" si="41"/>
        <v>0</v>
      </c>
      <c r="D49" s="309">
        <f t="shared" si="54"/>
        <v>0</v>
      </c>
      <c r="E49" s="273">
        <f t="shared" si="42"/>
        <v>0</v>
      </c>
      <c r="F49" s="284">
        <f t="shared" si="55"/>
        <v>0</v>
      </c>
      <c r="G49" s="285" t="e">
        <f t="shared" si="56"/>
        <v>#DIV/0!</v>
      </c>
      <c r="H49" s="285" t="e">
        <f t="shared" si="57"/>
        <v>#DIV/0!</v>
      </c>
      <c r="I49" s="183">
        <f t="shared" si="43"/>
        <v>0</v>
      </c>
      <c r="J49" s="192"/>
      <c r="K49" s="273">
        <f t="shared" si="44"/>
        <v>0</v>
      </c>
      <c r="L49" s="256"/>
      <c r="M49" s="257" t="e">
        <f t="shared" si="59"/>
        <v>#DIV/0!</v>
      </c>
      <c r="N49" s="192"/>
      <c r="O49" s="273">
        <f t="shared" si="45"/>
        <v>0</v>
      </c>
      <c r="P49" s="256"/>
      <c r="Q49" s="257" t="e">
        <f t="shared" si="61"/>
        <v>#DIV/0!</v>
      </c>
      <c r="R49" s="192"/>
      <c r="S49" s="273">
        <f t="shared" si="46"/>
        <v>0</v>
      </c>
      <c r="T49" s="256"/>
      <c r="U49" s="257" t="e">
        <f t="shared" si="63"/>
        <v>#DIV/0!</v>
      </c>
      <c r="V49" s="192"/>
      <c r="W49" s="273">
        <f t="shared" si="47"/>
        <v>0</v>
      </c>
      <c r="X49" s="256"/>
      <c r="Y49" s="257" t="e">
        <f t="shared" si="64"/>
        <v>#DIV/0!</v>
      </c>
      <c r="Z49" s="192"/>
      <c r="AA49" s="273">
        <f t="shared" si="48"/>
        <v>0</v>
      </c>
      <c r="AB49" s="256"/>
      <c r="AC49" s="257" t="e">
        <f t="shared" si="65"/>
        <v>#DIV/0!</v>
      </c>
      <c r="AD49" s="192"/>
      <c r="AE49" s="273">
        <f t="shared" si="49"/>
        <v>0</v>
      </c>
      <c r="AF49" s="256"/>
      <c r="AG49" s="257" t="e">
        <f t="shared" si="66"/>
        <v>#DIV/0!</v>
      </c>
      <c r="AH49" s="192"/>
      <c r="AI49" s="273">
        <f t="shared" si="50"/>
        <v>0</v>
      </c>
      <c r="AJ49" s="256"/>
      <c r="AK49" s="257" t="e">
        <f t="shared" si="67"/>
        <v>#DIV/0!</v>
      </c>
      <c r="AL49" s="192"/>
      <c r="AM49" s="273">
        <f t="shared" si="51"/>
        <v>0</v>
      </c>
      <c r="AN49" s="256"/>
      <c r="AO49" s="257" t="e">
        <f t="shared" si="68"/>
        <v>#DIV/0!</v>
      </c>
      <c r="AP49" s="192"/>
      <c r="AQ49" s="273">
        <f t="shared" si="52"/>
        <v>0</v>
      </c>
      <c r="AR49" s="256"/>
      <c r="AS49" s="257" t="e">
        <f t="shared" si="69"/>
        <v>#DIV/0!</v>
      </c>
      <c r="AT49" s="192"/>
      <c r="AU49" s="273">
        <f t="shared" si="53"/>
        <v>0</v>
      </c>
      <c r="AV49" s="256"/>
      <c r="AW49" s="297" t="e">
        <f t="shared" si="70"/>
        <v>#DIV/0!</v>
      </c>
      <c r="CZ49" s="121"/>
    </row>
    <row r="50" spans="1:104" ht="14.25" customHeight="1" x14ac:dyDescent="0.2">
      <c r="A50" s="9" t="e">
        <f>B50&amp;#REF!</f>
        <v>#REF!</v>
      </c>
      <c r="B50" s="85" t="s">
        <v>8</v>
      </c>
      <c r="C50" s="49">
        <f t="shared" si="41"/>
        <v>0</v>
      </c>
      <c r="D50" s="309">
        <f t="shared" si="54"/>
        <v>500</v>
      </c>
      <c r="E50" s="273">
        <f t="shared" si="42"/>
        <v>2400</v>
      </c>
      <c r="F50" s="284">
        <f t="shared" si="55"/>
        <v>150</v>
      </c>
      <c r="G50" s="285">
        <f t="shared" si="56"/>
        <v>0.3</v>
      </c>
      <c r="H50" s="285">
        <f t="shared" si="57"/>
        <v>6.25E-2</v>
      </c>
      <c r="I50" s="183">
        <f t="shared" si="43"/>
        <v>0</v>
      </c>
      <c r="J50" s="192">
        <v>500</v>
      </c>
      <c r="K50" s="273">
        <f t="shared" si="44"/>
        <v>2400</v>
      </c>
      <c r="L50" s="256">
        <f t="shared" ref="L50:L51" si="72">J50*0.3</f>
        <v>150</v>
      </c>
      <c r="M50" s="257">
        <f t="shared" si="59"/>
        <v>0.3</v>
      </c>
      <c r="N50" s="192"/>
      <c r="O50" s="273">
        <f t="shared" si="45"/>
        <v>0</v>
      </c>
      <c r="P50" s="256"/>
      <c r="Q50" s="257" t="e">
        <f t="shared" si="61"/>
        <v>#DIV/0!</v>
      </c>
      <c r="R50" s="192"/>
      <c r="S50" s="273">
        <f t="shared" si="46"/>
        <v>0</v>
      </c>
      <c r="T50" s="256"/>
      <c r="U50" s="257" t="e">
        <f t="shared" si="63"/>
        <v>#DIV/0!</v>
      </c>
      <c r="V50" s="192"/>
      <c r="W50" s="273">
        <f t="shared" si="47"/>
        <v>0</v>
      </c>
      <c r="X50" s="256"/>
      <c r="Y50" s="257" t="e">
        <f t="shared" si="64"/>
        <v>#DIV/0!</v>
      </c>
      <c r="Z50" s="192"/>
      <c r="AA50" s="273">
        <f t="shared" si="48"/>
        <v>0</v>
      </c>
      <c r="AB50" s="256"/>
      <c r="AC50" s="257" t="e">
        <f t="shared" si="65"/>
        <v>#DIV/0!</v>
      </c>
      <c r="AD50" s="192"/>
      <c r="AE50" s="273">
        <f t="shared" si="49"/>
        <v>0</v>
      </c>
      <c r="AF50" s="256"/>
      <c r="AG50" s="257" t="e">
        <f t="shared" si="66"/>
        <v>#DIV/0!</v>
      </c>
      <c r="AH50" s="192"/>
      <c r="AI50" s="273">
        <f t="shared" si="50"/>
        <v>0</v>
      </c>
      <c r="AJ50" s="256"/>
      <c r="AK50" s="257" t="e">
        <f t="shared" si="67"/>
        <v>#DIV/0!</v>
      </c>
      <c r="AL50" s="192"/>
      <c r="AM50" s="273">
        <f t="shared" si="51"/>
        <v>0</v>
      </c>
      <c r="AN50" s="256"/>
      <c r="AO50" s="257" t="e">
        <f t="shared" si="68"/>
        <v>#DIV/0!</v>
      </c>
      <c r="AP50" s="192"/>
      <c r="AQ50" s="273">
        <f t="shared" si="52"/>
        <v>0</v>
      </c>
      <c r="AR50" s="256"/>
      <c r="AS50" s="257" t="e">
        <f t="shared" si="69"/>
        <v>#DIV/0!</v>
      </c>
      <c r="AT50" s="192"/>
      <c r="AU50" s="273">
        <f t="shared" si="53"/>
        <v>0</v>
      </c>
      <c r="AV50" s="256"/>
      <c r="AW50" s="297" t="e">
        <f t="shared" si="70"/>
        <v>#DIV/0!</v>
      </c>
      <c r="CZ50" s="121"/>
    </row>
    <row r="51" spans="1:104" ht="14.25" customHeight="1" x14ac:dyDescent="0.2">
      <c r="A51" s="9" t="e">
        <f>B51&amp;#REF!</f>
        <v>#REF!</v>
      </c>
      <c r="B51" s="85" t="s">
        <v>9</v>
      </c>
      <c r="C51" s="49">
        <f t="shared" si="41"/>
        <v>0</v>
      </c>
      <c r="D51" s="309">
        <f t="shared" si="54"/>
        <v>800</v>
      </c>
      <c r="E51" s="273">
        <f t="shared" si="42"/>
        <v>3840</v>
      </c>
      <c r="F51" s="284">
        <f t="shared" si="55"/>
        <v>240</v>
      </c>
      <c r="G51" s="285">
        <f t="shared" si="56"/>
        <v>0.3</v>
      </c>
      <c r="H51" s="285">
        <f t="shared" si="57"/>
        <v>6.25E-2</v>
      </c>
      <c r="I51" s="183">
        <f t="shared" si="43"/>
        <v>0</v>
      </c>
      <c r="J51" s="192">
        <v>800</v>
      </c>
      <c r="K51" s="273">
        <f t="shared" si="44"/>
        <v>3840</v>
      </c>
      <c r="L51" s="256">
        <f t="shared" si="72"/>
        <v>240</v>
      </c>
      <c r="M51" s="257">
        <f t="shared" si="59"/>
        <v>0.3</v>
      </c>
      <c r="N51" s="192"/>
      <c r="O51" s="273">
        <f t="shared" si="45"/>
        <v>0</v>
      </c>
      <c r="P51" s="256"/>
      <c r="Q51" s="257" t="e">
        <f t="shared" si="61"/>
        <v>#DIV/0!</v>
      </c>
      <c r="R51" s="192"/>
      <c r="S51" s="273">
        <f t="shared" si="46"/>
        <v>0</v>
      </c>
      <c r="T51" s="256"/>
      <c r="U51" s="257" t="e">
        <f t="shared" si="63"/>
        <v>#DIV/0!</v>
      </c>
      <c r="V51" s="192"/>
      <c r="W51" s="273">
        <f t="shared" si="47"/>
        <v>0</v>
      </c>
      <c r="X51" s="256"/>
      <c r="Y51" s="257" t="e">
        <f t="shared" si="64"/>
        <v>#DIV/0!</v>
      </c>
      <c r="Z51" s="192"/>
      <c r="AA51" s="273">
        <f t="shared" si="48"/>
        <v>0</v>
      </c>
      <c r="AB51" s="256"/>
      <c r="AC51" s="257" t="e">
        <f t="shared" si="65"/>
        <v>#DIV/0!</v>
      </c>
      <c r="AD51" s="192"/>
      <c r="AE51" s="273">
        <f t="shared" si="49"/>
        <v>0</v>
      </c>
      <c r="AF51" s="256"/>
      <c r="AG51" s="257" t="e">
        <f t="shared" si="66"/>
        <v>#DIV/0!</v>
      </c>
      <c r="AH51" s="192"/>
      <c r="AI51" s="273">
        <f t="shared" si="50"/>
        <v>0</v>
      </c>
      <c r="AJ51" s="256"/>
      <c r="AK51" s="257" t="e">
        <f t="shared" si="67"/>
        <v>#DIV/0!</v>
      </c>
      <c r="AL51" s="192"/>
      <c r="AM51" s="273">
        <f t="shared" si="51"/>
        <v>0</v>
      </c>
      <c r="AN51" s="256"/>
      <c r="AO51" s="257" t="e">
        <f t="shared" si="68"/>
        <v>#DIV/0!</v>
      </c>
      <c r="AP51" s="192"/>
      <c r="AQ51" s="273">
        <f t="shared" si="52"/>
        <v>0</v>
      </c>
      <c r="AR51" s="256"/>
      <c r="AS51" s="257" t="e">
        <f t="shared" si="69"/>
        <v>#DIV/0!</v>
      </c>
      <c r="AT51" s="192"/>
      <c r="AU51" s="273">
        <f t="shared" si="53"/>
        <v>0</v>
      </c>
      <c r="AV51" s="256"/>
      <c r="AW51" s="297" t="e">
        <f t="shared" si="70"/>
        <v>#DIV/0!</v>
      </c>
      <c r="CZ51" s="121"/>
    </row>
    <row r="52" spans="1:104" ht="14.25" customHeight="1" x14ac:dyDescent="0.2">
      <c r="A52" s="9" t="e">
        <f>B52&amp;#REF!</f>
        <v>#REF!</v>
      </c>
      <c r="B52" s="85" t="s">
        <v>10</v>
      </c>
      <c r="C52" s="49">
        <f t="shared" si="41"/>
        <v>0</v>
      </c>
      <c r="D52" s="309">
        <f t="shared" si="54"/>
        <v>1000</v>
      </c>
      <c r="E52" s="273">
        <f t="shared" si="42"/>
        <v>4800</v>
      </c>
      <c r="F52" s="284">
        <f t="shared" si="55"/>
        <v>230</v>
      </c>
      <c r="G52" s="285">
        <f t="shared" si="56"/>
        <v>0.23</v>
      </c>
      <c r="H52" s="285">
        <f t="shared" si="57"/>
        <v>4.791666666666667E-2</v>
      </c>
      <c r="I52" s="183">
        <f t="shared" si="43"/>
        <v>0</v>
      </c>
      <c r="J52" s="192">
        <v>1000</v>
      </c>
      <c r="K52" s="273">
        <f t="shared" si="44"/>
        <v>4800</v>
      </c>
      <c r="L52" s="256">
        <f>J52*0.23</f>
        <v>230</v>
      </c>
      <c r="M52" s="257">
        <f t="shared" si="59"/>
        <v>0.23</v>
      </c>
      <c r="N52" s="192"/>
      <c r="O52" s="273">
        <f t="shared" si="45"/>
        <v>0</v>
      </c>
      <c r="P52" s="256"/>
      <c r="Q52" s="257" t="e">
        <f t="shared" si="61"/>
        <v>#DIV/0!</v>
      </c>
      <c r="R52" s="192"/>
      <c r="S52" s="273">
        <f t="shared" si="46"/>
        <v>0</v>
      </c>
      <c r="T52" s="256"/>
      <c r="U52" s="257" t="e">
        <f t="shared" si="63"/>
        <v>#DIV/0!</v>
      </c>
      <c r="V52" s="192"/>
      <c r="W52" s="273">
        <f t="shared" si="47"/>
        <v>0</v>
      </c>
      <c r="X52" s="256"/>
      <c r="Y52" s="257" t="e">
        <f t="shared" si="64"/>
        <v>#DIV/0!</v>
      </c>
      <c r="Z52" s="192"/>
      <c r="AA52" s="273">
        <f t="shared" si="48"/>
        <v>0</v>
      </c>
      <c r="AB52" s="256"/>
      <c r="AC52" s="257" t="e">
        <f t="shared" si="65"/>
        <v>#DIV/0!</v>
      </c>
      <c r="AD52" s="192"/>
      <c r="AE52" s="273">
        <f t="shared" si="49"/>
        <v>0</v>
      </c>
      <c r="AF52" s="256"/>
      <c r="AG52" s="257" t="e">
        <f t="shared" si="66"/>
        <v>#DIV/0!</v>
      </c>
      <c r="AH52" s="192"/>
      <c r="AI52" s="273">
        <f t="shared" si="50"/>
        <v>0</v>
      </c>
      <c r="AJ52" s="256"/>
      <c r="AK52" s="257" t="e">
        <f t="shared" si="67"/>
        <v>#DIV/0!</v>
      </c>
      <c r="AL52" s="192"/>
      <c r="AM52" s="273">
        <f t="shared" si="51"/>
        <v>0</v>
      </c>
      <c r="AN52" s="256"/>
      <c r="AO52" s="257" t="e">
        <f t="shared" si="68"/>
        <v>#DIV/0!</v>
      </c>
      <c r="AP52" s="192"/>
      <c r="AQ52" s="273">
        <f t="shared" si="52"/>
        <v>0</v>
      </c>
      <c r="AR52" s="256"/>
      <c r="AS52" s="257" t="e">
        <f t="shared" si="69"/>
        <v>#DIV/0!</v>
      </c>
      <c r="AT52" s="192"/>
      <c r="AU52" s="273">
        <f t="shared" si="53"/>
        <v>0</v>
      </c>
      <c r="AV52" s="256"/>
      <c r="AW52" s="297" t="e">
        <f t="shared" si="70"/>
        <v>#DIV/0!</v>
      </c>
      <c r="CZ52" s="121"/>
    </row>
    <row r="53" spans="1:104" ht="14.25" customHeight="1" thickBot="1" x14ac:dyDescent="0.25">
      <c r="A53" s="9" t="e">
        <f>B53&amp;#REF!</f>
        <v>#REF!</v>
      </c>
      <c r="B53" s="112" t="s">
        <v>11</v>
      </c>
      <c r="C53" s="113">
        <f t="shared" si="41"/>
        <v>0</v>
      </c>
      <c r="D53" s="310">
        <f t="shared" si="54"/>
        <v>1000</v>
      </c>
      <c r="E53" s="286">
        <f t="shared" si="42"/>
        <v>4800</v>
      </c>
      <c r="F53" s="287">
        <f t="shared" si="55"/>
        <v>300</v>
      </c>
      <c r="G53" s="288">
        <f t="shared" si="56"/>
        <v>0.3</v>
      </c>
      <c r="H53" s="288">
        <f t="shared" si="57"/>
        <v>6.25E-2</v>
      </c>
      <c r="I53" s="311">
        <f t="shared" si="43"/>
        <v>0</v>
      </c>
      <c r="J53" s="197">
        <v>1000</v>
      </c>
      <c r="K53" s="286">
        <f t="shared" si="44"/>
        <v>4800</v>
      </c>
      <c r="L53" s="205">
        <f t="shared" ref="L53" si="73">J53*0.3</f>
        <v>300</v>
      </c>
      <c r="M53" s="298">
        <f t="shared" si="59"/>
        <v>0.3</v>
      </c>
      <c r="N53" s="197"/>
      <c r="O53" s="286">
        <f t="shared" si="45"/>
        <v>0</v>
      </c>
      <c r="P53" s="205"/>
      <c r="Q53" s="298" t="e">
        <f t="shared" si="61"/>
        <v>#DIV/0!</v>
      </c>
      <c r="R53" s="197"/>
      <c r="S53" s="286">
        <f t="shared" si="46"/>
        <v>0</v>
      </c>
      <c r="T53" s="205"/>
      <c r="U53" s="298" t="e">
        <f t="shared" si="63"/>
        <v>#DIV/0!</v>
      </c>
      <c r="V53" s="197"/>
      <c r="W53" s="286">
        <f t="shared" si="47"/>
        <v>0</v>
      </c>
      <c r="X53" s="205"/>
      <c r="Y53" s="298" t="e">
        <f t="shared" si="64"/>
        <v>#DIV/0!</v>
      </c>
      <c r="Z53" s="197"/>
      <c r="AA53" s="286">
        <f t="shared" si="48"/>
        <v>0</v>
      </c>
      <c r="AB53" s="205"/>
      <c r="AC53" s="298" t="e">
        <f t="shared" si="65"/>
        <v>#DIV/0!</v>
      </c>
      <c r="AD53" s="197"/>
      <c r="AE53" s="286">
        <f t="shared" si="49"/>
        <v>0</v>
      </c>
      <c r="AF53" s="205"/>
      <c r="AG53" s="298" t="e">
        <f t="shared" si="66"/>
        <v>#DIV/0!</v>
      </c>
      <c r="AH53" s="197"/>
      <c r="AI53" s="286">
        <f t="shared" si="50"/>
        <v>0</v>
      </c>
      <c r="AJ53" s="205"/>
      <c r="AK53" s="298" t="e">
        <f t="shared" si="67"/>
        <v>#DIV/0!</v>
      </c>
      <c r="AL53" s="197"/>
      <c r="AM53" s="286">
        <f t="shared" si="51"/>
        <v>0</v>
      </c>
      <c r="AN53" s="205"/>
      <c r="AO53" s="298" t="e">
        <f t="shared" si="68"/>
        <v>#DIV/0!</v>
      </c>
      <c r="AP53" s="197"/>
      <c r="AQ53" s="286">
        <f t="shared" si="52"/>
        <v>0</v>
      </c>
      <c r="AR53" s="205"/>
      <c r="AS53" s="298" t="e">
        <f t="shared" si="69"/>
        <v>#DIV/0!</v>
      </c>
      <c r="AT53" s="197"/>
      <c r="AU53" s="286">
        <f t="shared" si="53"/>
        <v>0</v>
      </c>
      <c r="AV53" s="205"/>
      <c r="AW53" s="299" t="e">
        <f t="shared" si="70"/>
        <v>#DIV/0!</v>
      </c>
      <c r="CZ53" s="121"/>
    </row>
    <row r="54" spans="1:104" s="40" customFormat="1" ht="19.5" customHeight="1" thickBot="1" x14ac:dyDescent="0.25">
      <c r="A54" s="9" t="e">
        <f>B54&amp;#REF!</f>
        <v>#REF!</v>
      </c>
      <c r="B54" s="114" t="s">
        <v>24</v>
      </c>
      <c r="C54" s="264"/>
      <c r="D54" s="265">
        <f>SUM(D42:D53)</f>
        <v>11550</v>
      </c>
      <c r="E54" s="208">
        <f>SUM(E42:E53)</f>
        <v>55440</v>
      </c>
      <c r="F54" s="209">
        <f>SUM(F42:F53)</f>
        <v>3430</v>
      </c>
      <c r="G54" s="266">
        <f>IF((J54)=0,"",F54/(D54))</f>
        <v>0.29696969696969699</v>
      </c>
      <c r="H54" s="266">
        <f>IF((J54)=0,"",F54/(E54))</f>
        <v>6.1868686868686872E-2</v>
      </c>
      <c r="I54" s="267">
        <f>SUM(I42:I53)</f>
        <v>0</v>
      </c>
      <c r="J54" s="208">
        <f>SUM(J42:J53)</f>
        <v>8550</v>
      </c>
      <c r="K54" s="208">
        <f>SUM(K42:K53)</f>
        <v>41040</v>
      </c>
      <c r="L54" s="209">
        <f>SUM(L42:L53)</f>
        <v>2530</v>
      </c>
      <c r="M54" s="268">
        <f>L54/J54</f>
        <v>0.29590643274853801</v>
      </c>
      <c r="N54" s="208">
        <f>SUM(N42:N53)</f>
        <v>2000</v>
      </c>
      <c r="O54" s="208">
        <f>SUM(O42:O53)</f>
        <v>9600</v>
      </c>
      <c r="P54" s="209">
        <f>SUM(P42:P53)</f>
        <v>600</v>
      </c>
      <c r="Q54" s="268">
        <f>P54/N54</f>
        <v>0.3</v>
      </c>
      <c r="R54" s="208">
        <f>SUM(R42:R53)</f>
        <v>1000</v>
      </c>
      <c r="S54" s="208">
        <f>SUM(S42:S53)</f>
        <v>4800</v>
      </c>
      <c r="T54" s="209">
        <f>SUM(T42:T53)</f>
        <v>300</v>
      </c>
      <c r="U54" s="268">
        <f>T54/R54</f>
        <v>0.3</v>
      </c>
      <c r="V54" s="208">
        <f>SUM(V42:V53)</f>
        <v>0</v>
      </c>
      <c r="W54" s="208">
        <f>SUM(W42:W53)</f>
        <v>0</v>
      </c>
      <c r="X54" s="209">
        <f>SUM(X42:X53)</f>
        <v>0</v>
      </c>
      <c r="Y54" s="268" t="e">
        <f>X54/V54</f>
        <v>#DIV/0!</v>
      </c>
      <c r="Z54" s="208">
        <f>SUM(Z42:Z53)</f>
        <v>0</v>
      </c>
      <c r="AA54" s="208">
        <f>SUM(AA42:AA53)</f>
        <v>0</v>
      </c>
      <c r="AB54" s="209">
        <f>SUM(AB42:AB53)</f>
        <v>0</v>
      </c>
      <c r="AC54" s="268" t="e">
        <f>AB54/Z54</f>
        <v>#DIV/0!</v>
      </c>
      <c r="AD54" s="208">
        <f>SUM(AD42:AD53)</f>
        <v>0</v>
      </c>
      <c r="AE54" s="208">
        <f>SUM(AE42:AE53)</f>
        <v>0</v>
      </c>
      <c r="AF54" s="209">
        <f>SUM(AF42:AF53)</f>
        <v>0</v>
      </c>
      <c r="AG54" s="268" t="e">
        <f>AF54/AD54</f>
        <v>#DIV/0!</v>
      </c>
      <c r="AH54" s="208">
        <f>SUM(AH42:AH53)</f>
        <v>0</v>
      </c>
      <c r="AI54" s="208">
        <f>SUM(AI42:AI53)</f>
        <v>0</v>
      </c>
      <c r="AJ54" s="209">
        <f>SUM(AJ42:AJ53)</f>
        <v>0</v>
      </c>
      <c r="AK54" s="268" t="e">
        <f>AJ54/AH54</f>
        <v>#DIV/0!</v>
      </c>
      <c r="AL54" s="208">
        <f>SUM(AL42:AL53)</f>
        <v>0</v>
      </c>
      <c r="AM54" s="208">
        <f>SUM(AM42:AM53)</f>
        <v>0</v>
      </c>
      <c r="AN54" s="209">
        <f>SUM(AN42:AN53)</f>
        <v>0</v>
      </c>
      <c r="AO54" s="268" t="e">
        <f>AN54/AL54</f>
        <v>#DIV/0!</v>
      </c>
      <c r="AP54" s="208">
        <f>SUM(AP42:AP53)</f>
        <v>0</v>
      </c>
      <c r="AQ54" s="208">
        <f>SUM(AQ42:AQ53)</f>
        <v>0</v>
      </c>
      <c r="AR54" s="209">
        <f>SUM(AR42:AR53)</f>
        <v>0</v>
      </c>
      <c r="AS54" s="268" t="e">
        <f>AR54/AP54</f>
        <v>#DIV/0!</v>
      </c>
      <c r="AT54" s="208">
        <f>SUM(AT42:AT53)</f>
        <v>0</v>
      </c>
      <c r="AU54" s="208">
        <f>SUM(AU42:AU53)</f>
        <v>0</v>
      </c>
      <c r="AV54" s="209">
        <f>SUM(AV42:AV53)</f>
        <v>0</v>
      </c>
      <c r="AW54" s="268" t="e">
        <f>AV54/AT54</f>
        <v>#DIV/0!</v>
      </c>
      <c r="AY54" s="41"/>
      <c r="AZ54" s="41"/>
      <c r="BF54" s="41"/>
      <c r="BG54" s="41"/>
      <c r="BH54" s="41"/>
      <c r="BI54" s="42"/>
      <c r="BJ54" s="41"/>
      <c r="BK54" s="41"/>
      <c r="CZ54" s="118"/>
    </row>
    <row r="55" spans="1:104" x14ac:dyDescent="0.2">
      <c r="A55" s="1" t="e">
        <f>B55&amp;#REF!</f>
        <v>#REF!</v>
      </c>
      <c r="B55" s="585" t="s">
        <v>120</v>
      </c>
      <c r="C55" s="586"/>
      <c r="D55" s="443"/>
      <c r="E55" s="443"/>
      <c r="F55" s="443"/>
      <c r="G55" s="443"/>
      <c r="H55" s="443"/>
      <c r="I55" s="443"/>
      <c r="J55" s="444"/>
      <c r="K55" s="444"/>
      <c r="L55" s="444"/>
      <c r="M55" s="444"/>
      <c r="N55" s="444"/>
      <c r="O55" s="444"/>
      <c r="P55" s="444"/>
      <c r="Q55" s="444"/>
      <c r="R55" s="444"/>
      <c r="S55" s="460"/>
    </row>
    <row r="56" spans="1:104" x14ac:dyDescent="0.2">
      <c r="B56" s="587"/>
      <c r="C56" s="588"/>
      <c r="D56" s="43"/>
      <c r="E56" s="43"/>
      <c r="F56" s="43"/>
      <c r="G56" s="43"/>
      <c r="H56" s="43"/>
      <c r="I56" s="43"/>
      <c r="J56" s="32"/>
      <c r="K56" s="32"/>
      <c r="L56" s="32"/>
      <c r="M56" s="32"/>
      <c r="N56" s="32"/>
      <c r="O56" s="32"/>
      <c r="P56" s="32"/>
      <c r="Q56" s="32"/>
      <c r="R56" s="32"/>
      <c r="S56" s="461"/>
    </row>
    <row r="57" spans="1:104" x14ac:dyDescent="0.2">
      <c r="B57" s="587"/>
      <c r="C57" s="588"/>
      <c r="D57" s="43"/>
      <c r="E57" s="43"/>
      <c r="F57" s="43"/>
      <c r="G57" s="43"/>
      <c r="H57" s="43"/>
      <c r="I57" s="43"/>
      <c r="J57" s="32"/>
      <c r="K57" s="32"/>
      <c r="L57" s="32"/>
      <c r="M57" s="32"/>
      <c r="N57" s="32"/>
      <c r="O57" s="32"/>
      <c r="P57" s="32"/>
      <c r="Q57" s="32"/>
      <c r="R57" s="32"/>
      <c r="S57" s="461"/>
    </row>
    <row r="58" spans="1:104" x14ac:dyDescent="0.2">
      <c r="B58" s="587"/>
      <c r="C58" s="588"/>
      <c r="D58" s="43"/>
      <c r="E58" s="43"/>
      <c r="F58" s="43"/>
      <c r="G58" s="43"/>
      <c r="H58" s="43"/>
      <c r="I58" s="43"/>
      <c r="J58" s="32"/>
      <c r="K58" s="32"/>
      <c r="L58" s="32"/>
      <c r="M58" s="32"/>
      <c r="N58" s="32"/>
      <c r="O58" s="32"/>
      <c r="P58" s="32"/>
      <c r="Q58" s="32"/>
      <c r="R58" s="32"/>
      <c r="S58" s="461"/>
    </row>
    <row r="59" spans="1:104" x14ac:dyDescent="0.2">
      <c r="B59" s="587"/>
      <c r="C59" s="588"/>
      <c r="D59" s="43"/>
      <c r="E59" s="43"/>
      <c r="F59" s="43"/>
      <c r="G59" s="43"/>
      <c r="H59" s="43"/>
      <c r="I59" s="43"/>
      <c r="J59" s="32"/>
      <c r="K59" s="32"/>
      <c r="L59" s="32"/>
      <c r="M59" s="32"/>
      <c r="N59" s="32"/>
      <c r="O59" s="32"/>
      <c r="P59" s="32"/>
      <c r="Q59" s="32"/>
      <c r="R59" s="32"/>
      <c r="S59" s="461"/>
    </row>
    <row r="60" spans="1:104" x14ac:dyDescent="0.2">
      <c r="B60" s="587"/>
      <c r="C60" s="588"/>
      <c r="D60" s="43"/>
      <c r="E60" s="43"/>
      <c r="F60" s="43"/>
      <c r="G60" s="43"/>
      <c r="H60" s="43"/>
      <c r="I60" s="43"/>
      <c r="J60" s="32"/>
      <c r="K60" s="32"/>
      <c r="L60" s="32"/>
      <c r="M60" s="32"/>
      <c r="N60" s="32"/>
      <c r="O60" s="32"/>
      <c r="P60" s="32"/>
      <c r="Q60" s="32"/>
      <c r="R60" s="32"/>
      <c r="S60" s="461"/>
    </row>
    <row r="61" spans="1:104" x14ac:dyDescent="0.2">
      <c r="B61" s="587"/>
      <c r="C61" s="588"/>
      <c r="D61" s="43"/>
      <c r="E61" s="43"/>
      <c r="F61" s="43"/>
      <c r="G61" s="43"/>
      <c r="H61" s="43"/>
      <c r="I61" s="43"/>
      <c r="J61" s="32"/>
      <c r="K61" s="32"/>
      <c r="L61" s="32"/>
      <c r="M61" s="32"/>
      <c r="N61" s="32"/>
      <c r="O61" s="32"/>
      <c r="P61" s="32"/>
      <c r="Q61" s="32"/>
      <c r="R61" s="32"/>
      <c r="S61" s="461"/>
    </row>
    <row r="62" spans="1:104" x14ac:dyDescent="0.2">
      <c r="B62" s="587"/>
      <c r="C62" s="588"/>
      <c r="D62" s="43"/>
      <c r="E62" s="43"/>
      <c r="F62" s="43"/>
      <c r="G62" s="43"/>
      <c r="H62" s="43"/>
      <c r="I62" s="43"/>
      <c r="J62" s="32"/>
      <c r="K62" s="32"/>
      <c r="L62" s="32"/>
      <c r="M62" s="32"/>
      <c r="N62" s="32"/>
      <c r="O62" s="32"/>
      <c r="P62" s="32"/>
      <c r="Q62" s="32"/>
      <c r="R62" s="32"/>
      <c r="S62" s="461"/>
    </row>
    <row r="63" spans="1:104" x14ac:dyDescent="0.2">
      <c r="B63" s="587"/>
      <c r="C63" s="588"/>
      <c r="D63" s="43"/>
      <c r="E63" s="43"/>
      <c r="F63" s="43"/>
      <c r="G63" s="43"/>
      <c r="H63" s="43"/>
      <c r="I63" s="43"/>
      <c r="J63" s="32"/>
      <c r="K63" s="32"/>
      <c r="L63" s="32"/>
      <c r="M63" s="32"/>
      <c r="N63" s="32"/>
      <c r="O63" s="32"/>
      <c r="P63" s="32"/>
      <c r="Q63" s="32"/>
      <c r="R63" s="32"/>
      <c r="S63" s="461"/>
    </row>
    <row r="64" spans="1:104" x14ac:dyDescent="0.2">
      <c r="B64" s="587"/>
      <c r="C64" s="588"/>
      <c r="D64" s="43"/>
      <c r="E64" s="43"/>
      <c r="F64" s="43"/>
      <c r="G64" s="43"/>
      <c r="H64" s="43"/>
      <c r="I64" s="43"/>
      <c r="J64" s="32"/>
      <c r="K64" s="32"/>
      <c r="L64" s="32"/>
      <c r="M64" s="32"/>
      <c r="N64" s="32"/>
      <c r="O64" s="32"/>
      <c r="P64" s="32"/>
      <c r="Q64" s="32"/>
      <c r="R64" s="32"/>
      <c r="S64" s="461"/>
    </row>
    <row r="65" spans="2:19" x14ac:dyDescent="0.2">
      <c r="B65" s="587"/>
      <c r="C65" s="588"/>
      <c r="D65" s="43"/>
      <c r="E65" s="43"/>
      <c r="F65" s="43"/>
      <c r="G65" s="43"/>
      <c r="H65" s="43"/>
      <c r="I65" s="43"/>
      <c r="J65" s="32"/>
      <c r="K65" s="32"/>
      <c r="L65" s="32"/>
      <c r="M65" s="32"/>
      <c r="N65" s="32"/>
      <c r="O65" s="32"/>
      <c r="P65" s="32"/>
      <c r="Q65" s="32"/>
      <c r="R65" s="32"/>
      <c r="S65" s="461"/>
    </row>
    <row r="66" spans="2:19" x14ac:dyDescent="0.2">
      <c r="B66" s="587"/>
      <c r="C66" s="588"/>
      <c r="D66" s="43"/>
      <c r="E66" s="43"/>
      <c r="F66" s="43"/>
      <c r="G66" s="43"/>
      <c r="H66" s="43"/>
      <c r="I66" s="43"/>
      <c r="J66" s="32"/>
      <c r="K66" s="32"/>
      <c r="L66" s="32"/>
      <c r="M66" s="32"/>
      <c r="N66" s="32"/>
      <c r="O66" s="32"/>
      <c r="P66" s="32"/>
      <c r="Q66" s="32"/>
      <c r="R66" s="32"/>
      <c r="S66" s="461"/>
    </row>
    <row r="67" spans="2:19" x14ac:dyDescent="0.2">
      <c r="B67" s="587"/>
      <c r="C67" s="588"/>
      <c r="D67" s="43"/>
      <c r="E67" s="43"/>
      <c r="F67" s="43"/>
      <c r="G67" s="43"/>
      <c r="H67" s="43"/>
      <c r="I67" s="43"/>
      <c r="J67" s="32"/>
      <c r="K67" s="32"/>
      <c r="L67" s="32"/>
      <c r="M67" s="32"/>
      <c r="N67" s="32"/>
      <c r="O67" s="32"/>
      <c r="P67" s="32"/>
      <c r="Q67" s="32"/>
      <c r="R67" s="32"/>
      <c r="S67" s="461"/>
    </row>
    <row r="68" spans="2:19" ht="18" customHeight="1" x14ac:dyDescent="0.2">
      <c r="B68" s="587"/>
      <c r="C68" s="588"/>
      <c r="D68" s="43"/>
      <c r="E68" s="43"/>
      <c r="F68" s="43"/>
      <c r="G68" s="43"/>
      <c r="H68" s="43"/>
      <c r="I68" s="43"/>
      <c r="J68" s="32"/>
      <c r="K68" s="32"/>
      <c r="L68" s="32"/>
      <c r="M68" s="32"/>
      <c r="N68" s="32"/>
      <c r="O68" s="32"/>
      <c r="P68" s="32"/>
      <c r="Q68" s="32"/>
      <c r="R68" s="32"/>
      <c r="S68" s="461"/>
    </row>
    <row r="69" spans="2:19" x14ac:dyDescent="0.2">
      <c r="B69" s="587"/>
      <c r="C69" s="588"/>
      <c r="D69" s="43"/>
      <c r="E69" s="43"/>
      <c r="F69" s="43"/>
      <c r="G69" s="43"/>
      <c r="H69" s="43"/>
      <c r="I69" s="43"/>
      <c r="J69" s="32"/>
      <c r="K69" s="32"/>
      <c r="L69" s="32"/>
      <c r="M69" s="32"/>
      <c r="N69" s="32"/>
      <c r="O69" s="32"/>
      <c r="P69" s="32"/>
      <c r="Q69" s="32"/>
      <c r="R69" s="32"/>
      <c r="S69" s="461"/>
    </row>
    <row r="70" spans="2:19" x14ac:dyDescent="0.2">
      <c r="B70" s="587"/>
      <c r="C70" s="588"/>
      <c r="D70" s="43"/>
      <c r="E70" s="43"/>
      <c r="F70" s="43"/>
      <c r="G70" s="43"/>
      <c r="H70" s="43"/>
      <c r="I70" s="43"/>
      <c r="J70" s="32"/>
      <c r="K70" s="32"/>
      <c r="L70" s="32"/>
      <c r="M70" s="32"/>
      <c r="N70" s="32"/>
      <c r="O70" s="32"/>
      <c r="P70" s="32"/>
      <c r="Q70" s="32"/>
      <c r="R70" s="32"/>
      <c r="S70" s="461"/>
    </row>
    <row r="71" spans="2:19" x14ac:dyDescent="0.2">
      <c r="B71" s="587"/>
      <c r="C71" s="588"/>
      <c r="D71" s="43"/>
      <c r="E71" s="43"/>
      <c r="F71" s="43"/>
      <c r="G71" s="43"/>
      <c r="H71" s="43"/>
      <c r="I71" s="43"/>
      <c r="J71" s="32"/>
      <c r="K71" s="32"/>
      <c r="L71" s="32"/>
      <c r="M71" s="32"/>
      <c r="N71" s="32"/>
      <c r="O71" s="32"/>
      <c r="P71" s="32"/>
      <c r="Q71" s="32"/>
      <c r="R71" s="32"/>
      <c r="S71" s="461"/>
    </row>
    <row r="72" spans="2:19" x14ac:dyDescent="0.2">
      <c r="B72" s="587"/>
      <c r="C72" s="588"/>
      <c r="D72" s="43"/>
      <c r="E72" s="43"/>
      <c r="F72" s="43"/>
      <c r="G72" s="43"/>
      <c r="H72" s="43"/>
      <c r="I72" s="43"/>
      <c r="J72" s="32"/>
      <c r="K72" s="32"/>
      <c r="L72" s="32"/>
      <c r="M72" s="32"/>
      <c r="N72" s="32"/>
      <c r="O72" s="32"/>
      <c r="P72" s="32"/>
      <c r="Q72" s="32"/>
      <c r="R72" s="32"/>
      <c r="S72" s="461"/>
    </row>
    <row r="73" spans="2:19" x14ac:dyDescent="0.2">
      <c r="B73" s="587"/>
      <c r="C73" s="588"/>
      <c r="D73" s="43"/>
      <c r="E73" s="43"/>
      <c r="F73" s="43"/>
      <c r="G73" s="43"/>
      <c r="H73" s="43"/>
      <c r="I73" s="43"/>
      <c r="J73" s="32"/>
      <c r="K73" s="32"/>
      <c r="L73" s="32"/>
      <c r="M73" s="32"/>
      <c r="N73" s="32"/>
      <c r="O73" s="32"/>
      <c r="P73" s="32"/>
      <c r="Q73" s="32"/>
      <c r="R73" s="32"/>
      <c r="S73" s="461"/>
    </row>
    <row r="74" spans="2:19" x14ac:dyDescent="0.2">
      <c r="B74" s="587"/>
      <c r="C74" s="588"/>
      <c r="D74" s="43"/>
      <c r="E74" s="43"/>
      <c r="F74" s="43"/>
      <c r="G74" s="43"/>
      <c r="H74" s="43"/>
      <c r="I74" s="43"/>
      <c r="J74" s="32"/>
      <c r="K74" s="32"/>
      <c r="L74" s="32"/>
      <c r="M74" s="32"/>
      <c r="N74" s="32"/>
      <c r="O74" s="32"/>
      <c r="P74" s="32"/>
      <c r="Q74" s="32"/>
      <c r="R74" s="32"/>
      <c r="S74" s="461"/>
    </row>
    <row r="75" spans="2:19" x14ac:dyDescent="0.2">
      <c r="B75" s="587"/>
      <c r="C75" s="588"/>
      <c r="D75" s="43"/>
      <c r="E75" s="43"/>
      <c r="F75" s="43"/>
      <c r="G75" s="43"/>
      <c r="H75" s="43"/>
      <c r="I75" s="43"/>
      <c r="J75" s="32"/>
      <c r="K75" s="32"/>
      <c r="L75" s="32"/>
      <c r="M75" s="32"/>
      <c r="N75" s="32"/>
      <c r="O75" s="32"/>
      <c r="P75" s="32"/>
      <c r="Q75" s="32"/>
      <c r="R75" s="32"/>
      <c r="S75" s="461"/>
    </row>
    <row r="76" spans="2:19" x14ac:dyDescent="0.2">
      <c r="B76" s="587"/>
      <c r="C76" s="588"/>
      <c r="D76" s="43"/>
      <c r="E76" s="43"/>
      <c r="F76" s="43"/>
      <c r="G76" s="43"/>
      <c r="H76" s="43"/>
      <c r="I76" s="43"/>
      <c r="J76" s="32"/>
      <c r="K76" s="32"/>
      <c r="L76" s="32"/>
      <c r="M76" s="32"/>
      <c r="N76" s="32"/>
      <c r="O76" s="32"/>
      <c r="P76" s="32"/>
      <c r="Q76" s="32"/>
      <c r="R76" s="32"/>
      <c r="S76" s="461"/>
    </row>
    <row r="77" spans="2:19" x14ac:dyDescent="0.2">
      <c r="B77" s="587"/>
      <c r="C77" s="588"/>
      <c r="D77" s="43"/>
      <c r="E77" s="43"/>
      <c r="F77" s="43"/>
      <c r="G77" s="43"/>
      <c r="H77" s="43"/>
      <c r="I77" s="43"/>
      <c r="J77" s="32"/>
      <c r="K77" s="32"/>
      <c r="L77" s="32"/>
      <c r="M77" s="32"/>
      <c r="N77" s="32"/>
      <c r="O77" s="32"/>
      <c r="P77" s="32"/>
      <c r="Q77" s="32"/>
      <c r="R77" s="32"/>
      <c r="S77" s="461"/>
    </row>
    <row r="78" spans="2:19" x14ac:dyDescent="0.2">
      <c r="B78" s="587"/>
      <c r="C78" s="588"/>
      <c r="D78" s="43"/>
      <c r="E78" s="43"/>
      <c r="F78" s="43"/>
      <c r="G78" s="43"/>
      <c r="H78" s="43"/>
      <c r="I78" s="43"/>
      <c r="J78" s="32"/>
      <c r="K78" s="32"/>
      <c r="L78" s="32"/>
      <c r="M78" s="32"/>
      <c r="N78" s="32"/>
      <c r="O78" s="32"/>
      <c r="P78" s="32"/>
      <c r="Q78" s="32"/>
      <c r="R78" s="32"/>
      <c r="S78" s="461"/>
    </row>
    <row r="79" spans="2:19" x14ac:dyDescent="0.2">
      <c r="B79" s="587"/>
      <c r="C79" s="588"/>
      <c r="D79" s="43"/>
      <c r="E79" s="43"/>
      <c r="F79" s="43"/>
      <c r="G79" s="43"/>
      <c r="H79" s="43"/>
      <c r="I79" s="43"/>
      <c r="J79" s="32"/>
      <c r="K79" s="32"/>
      <c r="L79" s="32"/>
      <c r="M79" s="32"/>
      <c r="N79" s="32"/>
      <c r="O79" s="32"/>
      <c r="P79" s="32"/>
      <c r="Q79" s="32"/>
      <c r="R79" s="32"/>
      <c r="S79" s="461"/>
    </row>
    <row r="80" spans="2:19" ht="12.75" thickBot="1" x14ac:dyDescent="0.25">
      <c r="B80" s="589"/>
      <c r="C80" s="590"/>
      <c r="D80" s="448"/>
      <c r="E80" s="448"/>
      <c r="F80" s="448"/>
      <c r="G80" s="448"/>
      <c r="H80" s="448"/>
      <c r="I80" s="448"/>
      <c r="J80" s="449"/>
      <c r="K80" s="449"/>
      <c r="L80" s="449"/>
      <c r="M80" s="449"/>
      <c r="N80" s="449"/>
      <c r="O80" s="449"/>
      <c r="P80" s="449"/>
      <c r="Q80" s="449"/>
      <c r="R80" s="449"/>
      <c r="S80" s="462"/>
    </row>
  </sheetData>
  <mergeCells count="79">
    <mergeCell ref="V4:Y5"/>
    <mergeCell ref="Z4:AC5"/>
    <mergeCell ref="AD4:AG5"/>
    <mergeCell ref="H5:I5"/>
    <mergeCell ref="Q4:U5"/>
    <mergeCell ref="K4:K5"/>
    <mergeCell ref="AH4:AK5"/>
    <mergeCell ref="AL4:AO5"/>
    <mergeCell ref="AP4:AS5"/>
    <mergeCell ref="AT4:AW5"/>
    <mergeCell ref="BM4:BP4"/>
    <mergeCell ref="BN5:BP5"/>
    <mergeCell ref="AP7:AS7"/>
    <mergeCell ref="AT7:AW7"/>
    <mergeCell ref="D8:E8"/>
    <mergeCell ref="G8:H8"/>
    <mergeCell ref="J8:K8"/>
    <mergeCell ref="N8:O8"/>
    <mergeCell ref="R8:S8"/>
    <mergeCell ref="J7:M7"/>
    <mergeCell ref="N7:Q7"/>
    <mergeCell ref="R7:U7"/>
    <mergeCell ref="V7:Y7"/>
    <mergeCell ref="Z7:AC7"/>
    <mergeCell ref="V8:W8"/>
    <mergeCell ref="Z8:AA8"/>
    <mergeCell ref="AP8:AQ8"/>
    <mergeCell ref="AT8:AU8"/>
    <mergeCell ref="AP36:AS37"/>
    <mergeCell ref="AT36:AW37"/>
    <mergeCell ref="AT39:AW39"/>
    <mergeCell ref="D40:E40"/>
    <mergeCell ref="G40:H40"/>
    <mergeCell ref="J40:K40"/>
    <mergeCell ref="N40:O40"/>
    <mergeCell ref="R40:S40"/>
    <mergeCell ref="J39:M39"/>
    <mergeCell ref="N39:Q39"/>
    <mergeCell ref="R39:U39"/>
    <mergeCell ref="V39:Y39"/>
    <mergeCell ref="Z39:AC39"/>
    <mergeCell ref="V40:W40"/>
    <mergeCell ref="Z40:AA40"/>
    <mergeCell ref="AT40:AU40"/>
    <mergeCell ref="AP39:AS39"/>
    <mergeCell ref="B39:C41"/>
    <mergeCell ref="AD40:AE40"/>
    <mergeCell ref="AH40:AI40"/>
    <mergeCell ref="AL40:AM40"/>
    <mergeCell ref="AP40:AQ40"/>
    <mergeCell ref="B55:C80"/>
    <mergeCell ref="AD39:AG39"/>
    <mergeCell ref="AH39:AK39"/>
    <mergeCell ref="AL39:AO39"/>
    <mergeCell ref="V36:Y37"/>
    <mergeCell ref="Z36:AC37"/>
    <mergeCell ref="AD36:AG37"/>
    <mergeCell ref="AH36:AK37"/>
    <mergeCell ref="AL36:AO37"/>
    <mergeCell ref="J36:J37"/>
    <mergeCell ref="K36:K37"/>
    <mergeCell ref="Q36:U37"/>
    <mergeCell ref="AD7:AG7"/>
    <mergeCell ref="AH7:AK7"/>
    <mergeCell ref="AL7:AO7"/>
    <mergeCell ref="AD8:AE8"/>
    <mergeCell ref="AH8:AI8"/>
    <mergeCell ref="AL8:AM8"/>
    <mergeCell ref="B7:C9"/>
    <mergeCell ref="D5:E5"/>
    <mergeCell ref="H4:I4"/>
    <mergeCell ref="D4:E4"/>
    <mergeCell ref="J4:J5"/>
    <mergeCell ref="B24:C28"/>
    <mergeCell ref="B29:C33"/>
    <mergeCell ref="H36:I36"/>
    <mergeCell ref="H37:I37"/>
    <mergeCell ref="D37:E37"/>
    <mergeCell ref="D36:E36"/>
  </mergeCells>
  <dataValidations count="2">
    <dataValidation type="list" allowBlank="1" showInputMessage="1" showErrorMessage="1" sqref="K36:K37 K4:K5" xr:uid="{00000000-0002-0000-0B00-000000000000}">
      <formula1>TorT</formula1>
    </dataValidation>
    <dataValidation type="list" allowBlank="1" showInputMessage="1" showErrorMessage="1" sqref="BN5:BP5" xr:uid="{00000000-0002-0000-0B00-000001000000}">
      <formula1>Fuels</formula1>
    </dataValidation>
  </dataValidations>
  <pageMargins left="0.15748031496062992" right="0.15748031496062992" top="0.98425196850393704" bottom="0.98425196850393704" header="0.51181102362204722" footer="0.51181102362204722"/>
  <pageSetup paperSize="9" scale="99" orientation="landscape" r:id="rId1"/>
  <headerFooter alignWithMargins="0"/>
  <colBreaks count="2" manualBreakCount="2">
    <brk id="65" min="3" max="23" man="1"/>
    <brk id="74" min="3" max="2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DI96"/>
  <sheetViews>
    <sheetView showGridLines="0" zoomScaleNormal="100" workbookViewId="0">
      <pane xSplit="2" ySplit="7" topLeftCell="C8" activePane="bottomRight" state="frozen"/>
      <selection pane="topRight" activeCell="C1" sqref="C1"/>
      <selection pane="bottomLeft" activeCell="A7" sqref="A7"/>
      <selection pane="bottomRight" activeCell="C7" sqref="C7"/>
    </sheetView>
  </sheetViews>
  <sheetFormatPr defaultRowHeight="12" x14ac:dyDescent="0.2"/>
  <cols>
    <col min="1" max="2" width="5.42578125" style="315" customWidth="1"/>
    <col min="3" max="62" width="8.5703125" style="315" customWidth="1"/>
    <col min="63" max="63" width="8.5703125" style="10" customWidth="1"/>
    <col min="64" max="64" width="6.7109375" style="10" customWidth="1"/>
    <col min="65" max="66" width="30" style="10" customWidth="1"/>
    <col min="67" max="67" width="9.140625" style="318"/>
    <col min="68" max="70" width="9.28515625" style="318" bestFit="1" customWidth="1"/>
    <col min="71" max="75" width="9.85546875" style="318" bestFit="1" customWidth="1"/>
    <col min="76" max="76" width="9.28515625" style="318" bestFit="1" customWidth="1"/>
    <col min="77" max="80" width="9.28515625" style="318" customWidth="1"/>
    <col min="81" max="82" width="9.140625" style="318"/>
    <col min="83" max="90" width="9.140625" style="10"/>
    <col min="91" max="91" width="11.28515625" style="10" bestFit="1" customWidth="1"/>
    <col min="92" max="16384" width="9.140625" style="10"/>
  </cols>
  <sheetData>
    <row r="1" spans="1:101" ht="51.75" customHeight="1" x14ac:dyDescent="0.2">
      <c r="E1" s="53"/>
      <c r="F1" s="360" t="s">
        <v>281</v>
      </c>
      <c r="G1" s="4"/>
      <c r="H1" s="4"/>
      <c r="I1" s="4"/>
      <c r="J1" s="360"/>
      <c r="K1" s="360"/>
      <c r="L1" s="360"/>
      <c r="M1" s="360"/>
      <c r="N1" s="360"/>
      <c r="Q1" s="4" t="s">
        <v>87</v>
      </c>
      <c r="S1" s="4"/>
      <c r="T1" s="4"/>
      <c r="U1" s="4"/>
      <c r="V1" s="360"/>
      <c r="W1" s="360"/>
      <c r="X1" s="360"/>
      <c r="Y1" s="360"/>
      <c r="Z1" s="360"/>
      <c r="AC1" s="4"/>
      <c r="AD1" s="360"/>
      <c r="AE1" s="4"/>
      <c r="AF1" s="4"/>
      <c r="AG1" s="4"/>
      <c r="AH1" s="360"/>
      <c r="AI1" s="360"/>
      <c r="AJ1" s="360"/>
      <c r="AK1" s="360"/>
      <c r="AL1" s="360"/>
      <c r="AM1" s="360"/>
      <c r="AN1" s="360"/>
      <c r="AO1" s="360"/>
      <c r="AP1" s="360"/>
      <c r="AQ1" s="360"/>
      <c r="AR1" s="360"/>
      <c r="AS1" s="360"/>
      <c r="AT1" s="360"/>
      <c r="AU1" s="360"/>
      <c r="AV1" s="360"/>
      <c r="AW1" s="360"/>
      <c r="AX1" s="360"/>
      <c r="AY1" s="360"/>
      <c r="AZ1" s="360"/>
      <c r="BC1" s="316"/>
      <c r="BD1" s="316"/>
      <c r="BE1" s="316"/>
      <c r="BF1" s="316"/>
      <c r="BG1" s="316"/>
      <c r="BH1" s="316"/>
      <c r="BI1" s="316"/>
      <c r="BK1" s="317"/>
    </row>
    <row r="2" spans="1:101" ht="72" customHeight="1" x14ac:dyDescent="0.2">
      <c r="A2" s="643" t="s">
        <v>250</v>
      </c>
      <c r="B2" s="643"/>
      <c r="C2" s="643"/>
      <c r="D2" s="643"/>
      <c r="E2" s="643"/>
      <c r="F2" s="643"/>
      <c r="G2" s="643"/>
      <c r="H2" s="643"/>
      <c r="I2" s="643"/>
      <c r="J2" s="643"/>
      <c r="K2" s="643"/>
      <c r="L2" s="643"/>
      <c r="M2" s="643"/>
      <c r="N2" s="643"/>
      <c r="P2" s="10"/>
      <c r="Q2" s="10"/>
      <c r="R2" s="10"/>
      <c r="S2" s="10"/>
      <c r="T2" s="10"/>
      <c r="U2" s="10"/>
      <c r="V2" s="10"/>
      <c r="W2" s="10"/>
      <c r="X2" s="10"/>
      <c r="Y2" s="10"/>
      <c r="Z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C2" s="316"/>
      <c r="BD2" s="316"/>
      <c r="BE2" s="316"/>
      <c r="BF2" s="316"/>
      <c r="BG2" s="316"/>
      <c r="BH2" s="316"/>
      <c r="BI2" s="316"/>
      <c r="BK2" s="317"/>
      <c r="CE2" s="478"/>
      <c r="CF2" s="478"/>
      <c r="CG2" s="478"/>
      <c r="CH2" s="478"/>
      <c r="CI2" s="478"/>
      <c r="CJ2" s="478"/>
      <c r="CK2" s="478"/>
      <c r="CL2" s="478"/>
      <c r="CM2" s="478"/>
      <c r="CN2" s="478"/>
      <c r="CO2" s="478"/>
      <c r="CP2" s="478"/>
      <c r="CQ2" s="478"/>
      <c r="CR2" s="478"/>
      <c r="CS2" s="478"/>
    </row>
    <row r="3" spans="1:101" s="484" customFormat="1" ht="43.5" customHeight="1" x14ac:dyDescent="0.2">
      <c r="A3" s="644" t="s">
        <v>254</v>
      </c>
      <c r="B3" s="644"/>
      <c r="C3" s="644"/>
      <c r="D3" s="644"/>
      <c r="E3" s="644"/>
      <c r="F3" s="644"/>
      <c r="G3" s="644"/>
      <c r="H3" s="644"/>
      <c r="I3" s="644"/>
      <c r="J3" s="644"/>
      <c r="K3" s="644"/>
      <c r="L3" s="644"/>
      <c r="M3" s="644"/>
      <c r="N3" s="644"/>
      <c r="O3" s="315"/>
      <c r="AA3" s="315"/>
      <c r="BA3" s="315"/>
      <c r="BB3" s="315"/>
      <c r="BC3" s="316"/>
      <c r="BD3" s="316"/>
      <c r="BE3" s="316"/>
      <c r="BF3" s="316"/>
      <c r="BG3" s="316"/>
      <c r="BH3" s="316"/>
      <c r="BI3" s="316"/>
      <c r="BJ3" s="315"/>
      <c r="BK3" s="317"/>
      <c r="BO3" s="318"/>
      <c r="BP3" s="318"/>
      <c r="BQ3" s="318"/>
      <c r="BR3" s="318"/>
      <c r="BS3" s="318"/>
      <c r="BT3" s="318"/>
      <c r="BU3" s="318"/>
      <c r="BV3" s="318"/>
      <c r="BW3" s="318"/>
      <c r="BX3" s="318"/>
      <c r="BY3" s="318"/>
      <c r="BZ3" s="318"/>
      <c r="CA3" s="318"/>
      <c r="CB3" s="318"/>
      <c r="CC3" s="318"/>
      <c r="CD3" s="318"/>
    </row>
    <row r="4" spans="1:101" ht="2.25" customHeight="1" thickBot="1" x14ac:dyDescent="0.25">
      <c r="E4" s="10"/>
      <c r="F4" s="10"/>
      <c r="G4" s="10"/>
      <c r="H4" s="10"/>
      <c r="I4" s="10"/>
      <c r="Q4" s="10"/>
      <c r="R4" s="10"/>
      <c r="S4" s="10"/>
      <c r="T4" s="10"/>
      <c r="U4" s="10"/>
      <c r="V4" s="471"/>
      <c r="W4" s="471"/>
      <c r="X4" s="471"/>
      <c r="Y4" s="471"/>
      <c r="Z4" s="471"/>
      <c r="AC4" s="10"/>
      <c r="AD4" s="10"/>
      <c r="AE4" s="10"/>
      <c r="AF4" s="10"/>
      <c r="AG4" s="10"/>
      <c r="AH4" s="471"/>
      <c r="AI4" s="471"/>
      <c r="AJ4" s="471"/>
      <c r="AK4" s="471"/>
      <c r="AL4" s="471"/>
      <c r="AM4" s="471"/>
      <c r="AN4" s="471"/>
      <c r="AO4" s="471"/>
      <c r="AP4" s="471"/>
      <c r="AQ4" s="471"/>
      <c r="AR4" s="471"/>
      <c r="AS4" s="471"/>
      <c r="AT4" s="471"/>
      <c r="AU4" s="471"/>
      <c r="AV4" s="471"/>
      <c r="AW4" s="471"/>
      <c r="AX4" s="471"/>
      <c r="AY4" s="471"/>
      <c r="AZ4" s="471"/>
      <c r="BC4" s="316"/>
      <c r="BD4" s="316"/>
      <c r="BE4" s="316"/>
      <c r="BF4" s="316"/>
      <c r="BG4" s="316"/>
      <c r="BH4" s="316"/>
      <c r="BI4" s="316"/>
      <c r="BK4" s="317"/>
      <c r="CE4" s="478"/>
      <c r="CF4" s="478"/>
      <c r="CG4" s="478"/>
      <c r="CH4" s="478"/>
      <c r="CI4" s="478"/>
      <c r="CJ4" s="478"/>
      <c r="CK4" s="478"/>
      <c r="CL4" s="478"/>
      <c r="CM4" s="478"/>
      <c r="CN4" s="478"/>
      <c r="CO4" s="478"/>
      <c r="CP4" s="478"/>
      <c r="CQ4" s="478"/>
      <c r="CR4" s="478"/>
      <c r="CS4" s="478"/>
    </row>
    <row r="5" spans="1:101" s="319" customFormat="1" ht="16.5" customHeight="1" x14ac:dyDescent="0.2">
      <c r="A5" s="562" t="s">
        <v>102</v>
      </c>
      <c r="B5" s="563"/>
      <c r="C5" s="645" t="s">
        <v>241</v>
      </c>
      <c r="D5" s="646"/>
      <c r="E5" s="646"/>
      <c r="F5" s="646"/>
      <c r="G5" s="646"/>
      <c r="H5" s="646"/>
      <c r="I5" s="646"/>
      <c r="J5" s="646"/>
      <c r="K5" s="646"/>
      <c r="L5" s="646"/>
      <c r="M5" s="646"/>
      <c r="N5" s="647"/>
      <c r="O5" s="338" t="s">
        <v>62</v>
      </c>
      <c r="P5" s="80"/>
      <c r="Q5" s="80"/>
      <c r="R5" s="80"/>
      <c r="S5" s="80"/>
      <c r="T5" s="80"/>
      <c r="U5" s="80"/>
      <c r="V5" s="80"/>
      <c r="W5" s="80"/>
      <c r="X5" s="466"/>
      <c r="Y5" s="466"/>
      <c r="Z5" s="345"/>
      <c r="AA5" s="338" t="s">
        <v>239</v>
      </c>
      <c r="AB5" s="80"/>
      <c r="AC5" s="80"/>
      <c r="AD5" s="80"/>
      <c r="AE5" s="80"/>
      <c r="AF5" s="80"/>
      <c r="AG5" s="80"/>
      <c r="AH5" s="80"/>
      <c r="AI5" s="80"/>
      <c r="AJ5" s="466"/>
      <c r="AK5" s="466"/>
      <c r="AL5" s="466"/>
      <c r="AM5" s="345"/>
      <c r="AN5" s="468" t="s">
        <v>61</v>
      </c>
      <c r="AO5" s="80"/>
      <c r="AP5" s="80"/>
      <c r="AQ5" s="80"/>
      <c r="AR5" s="80"/>
      <c r="AS5" s="80"/>
      <c r="AT5" s="80"/>
      <c r="AU5" s="80"/>
      <c r="AV5" s="80"/>
      <c r="AW5" s="466"/>
      <c r="AX5" s="466"/>
      <c r="AY5" s="345"/>
      <c r="AZ5" s="341" t="s">
        <v>242</v>
      </c>
      <c r="BA5" s="80"/>
      <c r="BB5" s="80"/>
      <c r="BC5" s="80"/>
      <c r="BD5" s="80"/>
      <c r="BE5" s="80"/>
      <c r="BF5" s="80"/>
      <c r="BG5" s="80"/>
      <c r="BH5" s="80"/>
      <c r="BI5" s="80"/>
      <c r="BJ5" s="80"/>
      <c r="BK5" s="81"/>
      <c r="BO5" s="318"/>
      <c r="BP5" s="318"/>
      <c r="BQ5" s="318"/>
      <c r="BR5" s="318"/>
      <c r="BS5" s="318"/>
      <c r="BT5" s="318"/>
      <c r="BU5" s="318"/>
      <c r="BV5" s="318"/>
      <c r="BW5" s="318"/>
      <c r="BX5" s="318"/>
      <c r="BY5" s="318"/>
      <c r="BZ5" s="318"/>
      <c r="CA5" s="318"/>
      <c r="CB5" s="318"/>
      <c r="CC5" s="318"/>
      <c r="CD5" s="318"/>
      <c r="CE5" s="478"/>
      <c r="CF5" s="478"/>
      <c r="CG5" s="478"/>
      <c r="CH5" s="478"/>
      <c r="CI5" s="478"/>
      <c r="CJ5" s="478"/>
      <c r="CK5" s="478"/>
      <c r="CL5" s="478"/>
      <c r="CM5" s="478"/>
      <c r="CN5" s="478"/>
      <c r="CO5" s="478"/>
      <c r="CP5" s="478"/>
      <c r="CQ5" s="478"/>
      <c r="CR5" s="478"/>
      <c r="CS5" s="478"/>
      <c r="CT5" s="478"/>
    </row>
    <row r="6" spans="1:101" s="321" customFormat="1" ht="24" x14ac:dyDescent="0.2">
      <c r="A6" s="564"/>
      <c r="B6" s="565"/>
      <c r="C6" s="50" t="s">
        <v>44</v>
      </c>
      <c r="D6" s="50" t="s">
        <v>45</v>
      </c>
      <c r="E6" s="50" t="s">
        <v>46</v>
      </c>
      <c r="F6" s="50" t="s">
        <v>43</v>
      </c>
      <c r="G6" s="50" t="s">
        <v>235</v>
      </c>
      <c r="H6" s="50" t="s">
        <v>236</v>
      </c>
      <c r="I6" s="50" t="s">
        <v>128</v>
      </c>
      <c r="J6" s="546" t="s">
        <v>117</v>
      </c>
      <c r="K6" s="327">
        <f>W6</f>
        <v>0</v>
      </c>
      <c r="L6" s="467" t="s">
        <v>63</v>
      </c>
      <c r="M6" s="467" t="s">
        <v>240</v>
      </c>
      <c r="N6" s="346" t="s">
        <v>251</v>
      </c>
      <c r="O6" s="50" t="s">
        <v>44</v>
      </c>
      <c r="P6" s="50" t="s">
        <v>45</v>
      </c>
      <c r="Q6" s="50" t="s">
        <v>46</v>
      </c>
      <c r="R6" s="50" t="s">
        <v>43</v>
      </c>
      <c r="S6" s="50" t="s">
        <v>235</v>
      </c>
      <c r="T6" s="50" t="s">
        <v>236</v>
      </c>
      <c r="U6" s="50" t="s">
        <v>128</v>
      </c>
      <c r="V6" s="50" t="s">
        <v>117</v>
      </c>
      <c r="W6" s="327">
        <f>'Other Fuels'!D4</f>
        <v>0</v>
      </c>
      <c r="X6" s="467" t="s">
        <v>63</v>
      </c>
      <c r="Y6" s="467" t="s">
        <v>240</v>
      </c>
      <c r="Z6" s="346" t="s">
        <v>251</v>
      </c>
      <c r="AA6" s="50" t="s">
        <v>44</v>
      </c>
      <c r="AB6" s="50" t="s">
        <v>45</v>
      </c>
      <c r="AC6" s="50" t="s">
        <v>46</v>
      </c>
      <c r="AD6" s="50" t="s">
        <v>43</v>
      </c>
      <c r="AE6" s="50" t="s">
        <v>235</v>
      </c>
      <c r="AF6" s="50" t="s">
        <v>236</v>
      </c>
      <c r="AG6" s="50" t="s">
        <v>128</v>
      </c>
      <c r="AH6" s="50" t="s">
        <v>117</v>
      </c>
      <c r="AI6" s="327">
        <f>W6</f>
        <v>0</v>
      </c>
      <c r="AJ6" s="467" t="s">
        <v>63</v>
      </c>
      <c r="AK6" s="467" t="s">
        <v>240</v>
      </c>
      <c r="AL6" s="467" t="s">
        <v>251</v>
      </c>
      <c r="AM6" s="346" t="s">
        <v>252</v>
      </c>
      <c r="AN6" s="469" t="s">
        <v>44</v>
      </c>
      <c r="AO6" s="50" t="s">
        <v>45</v>
      </c>
      <c r="AP6" s="50" t="s">
        <v>46</v>
      </c>
      <c r="AQ6" s="50" t="s">
        <v>43</v>
      </c>
      <c r="AR6" s="50" t="s">
        <v>235</v>
      </c>
      <c r="AS6" s="50" t="s">
        <v>236</v>
      </c>
      <c r="AT6" s="50" t="s">
        <v>128</v>
      </c>
      <c r="AU6" s="50" t="s">
        <v>117</v>
      </c>
      <c r="AV6" s="327">
        <f>W6</f>
        <v>0</v>
      </c>
      <c r="AW6" s="467" t="s">
        <v>63</v>
      </c>
      <c r="AX6" s="467" t="s">
        <v>240</v>
      </c>
      <c r="AY6" s="346" t="s">
        <v>251</v>
      </c>
      <c r="AZ6" s="270" t="s">
        <v>44</v>
      </c>
      <c r="BA6" s="50" t="s">
        <v>45</v>
      </c>
      <c r="BB6" s="50" t="s">
        <v>46</v>
      </c>
      <c r="BC6" s="50" t="s">
        <v>43</v>
      </c>
      <c r="BD6" s="50" t="s">
        <v>235</v>
      </c>
      <c r="BE6" s="50" t="s">
        <v>236</v>
      </c>
      <c r="BF6" s="50" t="s">
        <v>128</v>
      </c>
      <c r="BG6" s="50" t="s">
        <v>117</v>
      </c>
      <c r="BH6" s="327">
        <f>W6</f>
        <v>0</v>
      </c>
      <c r="BI6" s="467" t="s">
        <v>63</v>
      </c>
      <c r="BJ6" s="467" t="s">
        <v>240</v>
      </c>
      <c r="BK6" s="82" t="s">
        <v>251</v>
      </c>
      <c r="BO6" s="318"/>
      <c r="BP6" s="318"/>
      <c r="BQ6" s="318"/>
      <c r="BR6" s="318"/>
      <c r="BS6" s="318"/>
      <c r="BT6" s="318"/>
      <c r="BU6" s="318"/>
      <c r="BV6" s="318"/>
      <c r="BW6" s="318"/>
      <c r="BX6" s="318"/>
      <c r="BY6" s="318"/>
      <c r="BZ6" s="318"/>
      <c r="CA6" s="318"/>
      <c r="CB6" s="318"/>
      <c r="CC6" s="318"/>
      <c r="CD6" s="318"/>
      <c r="CE6" s="478"/>
      <c r="CF6" s="478"/>
      <c r="CG6" s="478"/>
      <c r="CH6" s="478"/>
      <c r="CI6" s="478"/>
      <c r="CJ6" s="478"/>
      <c r="CK6" s="478"/>
      <c r="CL6" s="478"/>
      <c r="CM6" s="478"/>
      <c r="CN6" s="478"/>
      <c r="CO6" s="478"/>
      <c r="CP6" s="478"/>
      <c r="CQ6" s="478"/>
      <c r="CR6" s="478"/>
      <c r="CS6" s="478"/>
    </row>
    <row r="7" spans="1:101" s="315" customFormat="1" ht="28.5" customHeight="1" thickBot="1" x14ac:dyDescent="0.25">
      <c r="A7" s="566"/>
      <c r="B7" s="567"/>
      <c r="C7" s="503"/>
      <c r="D7" s="503"/>
      <c r="E7" s="503"/>
      <c r="F7" s="503"/>
      <c r="G7" s="503"/>
      <c r="H7" s="503"/>
      <c r="I7" s="503"/>
      <c r="J7" s="503"/>
      <c r="K7" s="503"/>
      <c r="L7" s="503"/>
      <c r="M7" s="503"/>
      <c r="N7" s="504"/>
      <c r="O7" s="505" t="s">
        <v>14</v>
      </c>
      <c r="P7" s="505" t="s">
        <v>14</v>
      </c>
      <c r="Q7" s="505" t="s">
        <v>14</v>
      </c>
      <c r="R7" s="505" t="s">
        <v>14</v>
      </c>
      <c r="S7" s="505" t="s">
        <v>14</v>
      </c>
      <c r="T7" s="505" t="s">
        <v>14</v>
      </c>
      <c r="U7" s="505" t="s">
        <v>14</v>
      </c>
      <c r="V7" s="505" t="s">
        <v>14</v>
      </c>
      <c r="W7" s="505" t="s">
        <v>14</v>
      </c>
      <c r="X7" s="505" t="s">
        <v>14</v>
      </c>
      <c r="Y7" s="505" t="s">
        <v>14</v>
      </c>
      <c r="Z7" s="506" t="s">
        <v>14</v>
      </c>
      <c r="AA7" s="505" t="str">
        <f>"[kWh/"&amp;C7&amp;"]"</f>
        <v>[kWh/]</v>
      </c>
      <c r="AB7" s="505" t="str">
        <f>"[kWh/"&amp;D7&amp;"]"</f>
        <v>[kWh/]</v>
      </c>
      <c r="AC7" s="505" t="str">
        <f t="shared" ref="AC7:AL7" si="0">"[kWh/"&amp;E7&amp;"]"</f>
        <v>[kWh/]</v>
      </c>
      <c r="AD7" s="505" t="str">
        <f t="shared" si="0"/>
        <v>[kWh/]</v>
      </c>
      <c r="AE7" s="505" t="str">
        <f t="shared" si="0"/>
        <v>[kWh/]</v>
      </c>
      <c r="AF7" s="505" t="str">
        <f t="shared" si="0"/>
        <v>[kWh/]</v>
      </c>
      <c r="AG7" s="505" t="str">
        <f t="shared" si="0"/>
        <v>[kWh/]</v>
      </c>
      <c r="AH7" s="505" t="str">
        <f t="shared" si="0"/>
        <v>[kWh/]</v>
      </c>
      <c r="AI7" s="505" t="str">
        <f t="shared" si="0"/>
        <v>[kWh/]</v>
      </c>
      <c r="AJ7" s="505" t="str">
        <f t="shared" si="0"/>
        <v>[kWh/]</v>
      </c>
      <c r="AK7" s="505" t="str">
        <f>"[kWh/"&amp;M7&amp;"]"</f>
        <v>[kWh/]</v>
      </c>
      <c r="AL7" s="505" t="str">
        <f t="shared" si="0"/>
        <v>[kWh/]</v>
      </c>
      <c r="AM7" s="505" t="str">
        <f>AL7</f>
        <v>[kWh/]</v>
      </c>
      <c r="AN7" s="507" t="s">
        <v>15</v>
      </c>
      <c r="AO7" s="505" t="s">
        <v>15</v>
      </c>
      <c r="AP7" s="505" t="s">
        <v>15</v>
      </c>
      <c r="AQ7" s="505" t="s">
        <v>15</v>
      </c>
      <c r="AR7" s="505" t="s">
        <v>15</v>
      </c>
      <c r="AS7" s="505" t="s">
        <v>15</v>
      </c>
      <c r="AT7" s="505" t="s">
        <v>15</v>
      </c>
      <c r="AU7" s="505" t="s">
        <v>15</v>
      </c>
      <c r="AV7" s="505" t="s">
        <v>15</v>
      </c>
      <c r="AW7" s="505" t="s">
        <v>15</v>
      </c>
      <c r="AX7" s="505" t="s">
        <v>15</v>
      </c>
      <c r="AY7" s="506" t="s">
        <v>15</v>
      </c>
      <c r="AZ7" s="505" t="str">
        <f>"[€/"&amp;C7&amp;"]"</f>
        <v>[€/]</v>
      </c>
      <c r="BA7" s="505" t="str">
        <f>"[€/"&amp;D7&amp;"]"</f>
        <v>[€/]</v>
      </c>
      <c r="BB7" s="505" t="str">
        <f t="shared" ref="BB7:BK7" si="1">"[€/"&amp;E7&amp;"]"</f>
        <v>[€/]</v>
      </c>
      <c r="BC7" s="505" t="str">
        <f t="shared" si="1"/>
        <v>[€/]</v>
      </c>
      <c r="BD7" s="505" t="str">
        <f t="shared" si="1"/>
        <v>[€/]</v>
      </c>
      <c r="BE7" s="505" t="str">
        <f t="shared" si="1"/>
        <v>[€/]</v>
      </c>
      <c r="BF7" s="505" t="str">
        <f t="shared" si="1"/>
        <v>[€/]</v>
      </c>
      <c r="BG7" s="505" t="str">
        <f t="shared" si="1"/>
        <v>[€/]</v>
      </c>
      <c r="BH7" s="505" t="str">
        <f t="shared" si="1"/>
        <v>[€/]</v>
      </c>
      <c r="BI7" s="505" t="str">
        <f t="shared" si="1"/>
        <v>[€/]</v>
      </c>
      <c r="BJ7" s="505" t="str">
        <f t="shared" si="1"/>
        <v>[€/]</v>
      </c>
      <c r="BK7" s="505" t="str">
        <f t="shared" si="1"/>
        <v>[€/]</v>
      </c>
      <c r="BO7" s="318"/>
      <c r="BP7" s="318"/>
      <c r="BQ7" s="318"/>
      <c r="BR7" s="318"/>
      <c r="BS7" s="318"/>
      <c r="BT7" s="318"/>
      <c r="BU7" s="318"/>
      <c r="BV7" s="318"/>
      <c r="BW7" s="318"/>
      <c r="BX7" s="318"/>
      <c r="BY7" s="318"/>
      <c r="BZ7" s="318"/>
      <c r="CA7" s="318"/>
      <c r="CB7" s="318"/>
      <c r="CC7" s="318"/>
      <c r="CD7" s="318"/>
      <c r="CE7" s="478"/>
      <c r="CF7" s="478"/>
      <c r="CG7" s="478"/>
      <c r="CH7" s="478"/>
      <c r="CI7" s="478"/>
      <c r="CJ7" s="478"/>
      <c r="CK7" s="478"/>
      <c r="CL7" s="478"/>
      <c r="CM7" s="478"/>
      <c r="CN7" s="478"/>
      <c r="CO7" s="478"/>
      <c r="CP7" s="478"/>
      <c r="CQ7" s="478"/>
      <c r="CR7" s="478"/>
      <c r="CS7" s="478"/>
      <c r="CT7" s="321"/>
      <c r="CU7" s="321"/>
      <c r="CV7" s="321"/>
      <c r="CW7" s="321"/>
    </row>
    <row r="8" spans="1:101" ht="14.25" customHeight="1" x14ac:dyDescent="0.2">
      <c r="A8" s="340" t="s">
        <v>0</v>
      </c>
      <c r="B8" s="328">
        <f t="shared" ref="B8:B19" si="2">Year1</f>
        <v>0</v>
      </c>
      <c r="C8" s="508"/>
      <c r="D8" s="509"/>
      <c r="E8" s="509"/>
      <c r="F8" s="509"/>
      <c r="G8" s="509"/>
      <c r="H8" s="509"/>
      <c r="I8" s="509"/>
      <c r="J8" s="509"/>
      <c r="K8" s="509"/>
      <c r="L8" s="509"/>
      <c r="M8" s="509"/>
      <c r="N8" s="510"/>
      <c r="O8" s="329">
        <f>Electricity!D10</f>
        <v>0</v>
      </c>
      <c r="P8" s="330">
        <f>NG!D10</f>
        <v>0</v>
      </c>
      <c r="Q8" s="330">
        <f>LPG!E10</f>
        <v>0</v>
      </c>
      <c r="R8" s="330">
        <f>Kerosene!E10</f>
        <v>0</v>
      </c>
      <c r="S8" s="330">
        <f>'Marked Gasoil'!E10</f>
        <v>0</v>
      </c>
      <c r="T8" s="330">
        <f>'Light, Medium &amp; Heavy Fuel Oils'!E10</f>
        <v>0</v>
      </c>
      <c r="U8" s="330">
        <f>'Road Diesel'!E10</f>
        <v>0</v>
      </c>
      <c r="V8" s="330">
        <f>Petrol!E10</f>
        <v>0</v>
      </c>
      <c r="W8" s="330">
        <f>'Other Fuels'!E10</f>
        <v>0</v>
      </c>
      <c r="X8" s="485">
        <f t="shared" ref="X8:X19" si="3">SUM(P8:T8)+IF(allocate="thermal",W8,0)</f>
        <v>0</v>
      </c>
      <c r="Y8" s="485">
        <f t="shared" ref="Y8:Y19" si="4">SUM(U8:V8)+IF(allocate="transport",W8,0)</f>
        <v>0</v>
      </c>
      <c r="Z8" s="486">
        <f>SUM(O8:W8)</f>
        <v>0</v>
      </c>
      <c r="AA8" s="519" t="e">
        <f>O8/C8</f>
        <v>#DIV/0!</v>
      </c>
      <c r="AB8" s="520" t="e">
        <f t="shared" ref="AB8:AL8" si="5">P8/D8</f>
        <v>#DIV/0!</v>
      </c>
      <c r="AC8" s="520" t="e">
        <f t="shared" si="5"/>
        <v>#DIV/0!</v>
      </c>
      <c r="AD8" s="520" t="e">
        <f t="shared" si="5"/>
        <v>#DIV/0!</v>
      </c>
      <c r="AE8" s="520" t="e">
        <f t="shared" si="5"/>
        <v>#DIV/0!</v>
      </c>
      <c r="AF8" s="520" t="e">
        <f t="shared" si="5"/>
        <v>#DIV/0!</v>
      </c>
      <c r="AG8" s="520" t="e">
        <f t="shared" si="5"/>
        <v>#DIV/0!</v>
      </c>
      <c r="AH8" s="520" t="e">
        <f t="shared" si="5"/>
        <v>#DIV/0!</v>
      </c>
      <c r="AI8" s="520" t="e">
        <f t="shared" si="5"/>
        <v>#DIV/0!</v>
      </c>
      <c r="AJ8" s="521" t="e">
        <f t="shared" si="5"/>
        <v>#DIV/0!</v>
      </c>
      <c r="AK8" s="521" t="e">
        <f t="shared" si="5"/>
        <v>#DIV/0!</v>
      </c>
      <c r="AL8" s="521" t="e">
        <f t="shared" si="5"/>
        <v>#DIV/0!</v>
      </c>
      <c r="AM8" s="522"/>
      <c r="AN8" s="487">
        <f>Electricity!H10</f>
        <v>0</v>
      </c>
      <c r="AO8" s="331">
        <f>NG!H10</f>
        <v>0</v>
      </c>
      <c r="AP8" s="331">
        <f>LPG!F10</f>
        <v>0</v>
      </c>
      <c r="AQ8" s="331">
        <f>Kerosene!F10</f>
        <v>0</v>
      </c>
      <c r="AR8" s="331">
        <f>'Marked Gasoil'!F10</f>
        <v>0</v>
      </c>
      <c r="AS8" s="331">
        <f>'Light, Medium &amp; Heavy Fuel Oils'!F10</f>
        <v>0</v>
      </c>
      <c r="AT8" s="331">
        <f>'Road Diesel'!F10</f>
        <v>0</v>
      </c>
      <c r="AU8" s="331">
        <f>Petrol!F10</f>
        <v>0</v>
      </c>
      <c r="AV8" s="331">
        <f>'Other Fuels'!F10</f>
        <v>0</v>
      </c>
      <c r="AW8" s="488">
        <f t="shared" ref="AW8:AW19" si="6">SUM(AO8:AS8)+IF(allocate="thermal",AV8,0)</f>
        <v>0</v>
      </c>
      <c r="AX8" s="488">
        <f t="shared" ref="AX8:AX19" si="7">SUM(AT8:AU8)+IF(allocate="transport",AV8,0)</f>
        <v>0</v>
      </c>
      <c r="AY8" s="489">
        <f>SUM(AN8:AV8)</f>
        <v>0</v>
      </c>
      <c r="AZ8" s="490" t="e">
        <f t="shared" ref="AZ8:BK8" si="8">AN8/C8</f>
        <v>#DIV/0!</v>
      </c>
      <c r="BA8" s="472" t="e">
        <f t="shared" si="8"/>
        <v>#DIV/0!</v>
      </c>
      <c r="BB8" s="472" t="e">
        <f t="shared" si="8"/>
        <v>#DIV/0!</v>
      </c>
      <c r="BC8" s="472" t="e">
        <f t="shared" si="8"/>
        <v>#DIV/0!</v>
      </c>
      <c r="BD8" s="472" t="e">
        <f t="shared" si="8"/>
        <v>#DIV/0!</v>
      </c>
      <c r="BE8" s="472" t="e">
        <f t="shared" si="8"/>
        <v>#DIV/0!</v>
      </c>
      <c r="BF8" s="472" t="e">
        <f t="shared" si="8"/>
        <v>#DIV/0!</v>
      </c>
      <c r="BG8" s="472" t="e">
        <f t="shared" si="8"/>
        <v>#DIV/0!</v>
      </c>
      <c r="BH8" s="472" t="e">
        <f t="shared" si="8"/>
        <v>#DIV/0!</v>
      </c>
      <c r="BI8" s="491" t="e">
        <f t="shared" si="8"/>
        <v>#DIV/0!</v>
      </c>
      <c r="BJ8" s="491" t="e">
        <f t="shared" si="8"/>
        <v>#DIV/0!</v>
      </c>
      <c r="BK8" s="492" t="e">
        <f t="shared" si="8"/>
        <v>#DIV/0!</v>
      </c>
      <c r="CE8" s="478"/>
      <c r="CF8" s="478"/>
      <c r="CG8" s="478"/>
      <c r="CH8" s="478"/>
      <c r="CI8" s="478"/>
      <c r="CJ8" s="478"/>
      <c r="CK8" s="478"/>
      <c r="CL8" s="478"/>
      <c r="CM8" s="478"/>
      <c r="CN8" s="478"/>
      <c r="CO8" s="478"/>
      <c r="CP8" s="478"/>
      <c r="CQ8" s="478"/>
      <c r="CR8" s="478"/>
      <c r="CS8" s="478"/>
      <c r="CT8" s="321"/>
      <c r="CU8" s="321"/>
      <c r="CV8" s="321"/>
      <c r="CW8" s="321"/>
    </row>
    <row r="9" spans="1:101" ht="14.25" customHeight="1" x14ac:dyDescent="0.2">
      <c r="A9" s="340" t="s">
        <v>1</v>
      </c>
      <c r="B9" s="328">
        <f t="shared" si="2"/>
        <v>0</v>
      </c>
      <c r="C9" s="511"/>
      <c r="D9" s="512"/>
      <c r="E9" s="512"/>
      <c r="F9" s="512"/>
      <c r="G9" s="512"/>
      <c r="H9" s="512"/>
      <c r="I9" s="512"/>
      <c r="J9" s="512"/>
      <c r="K9" s="512"/>
      <c r="L9" s="512"/>
      <c r="M9" s="512"/>
      <c r="N9" s="513"/>
      <c r="O9" s="333">
        <f>Electricity!D11</f>
        <v>0</v>
      </c>
      <c r="P9" s="322">
        <f>NG!D11</f>
        <v>0</v>
      </c>
      <c r="Q9" s="322">
        <f>LPG!E11</f>
        <v>0</v>
      </c>
      <c r="R9" s="322">
        <f>Kerosene!E11</f>
        <v>0</v>
      </c>
      <c r="S9" s="322">
        <f>'Marked Gasoil'!E11</f>
        <v>0</v>
      </c>
      <c r="T9" s="322">
        <f>'Light, Medium &amp; Heavy Fuel Oils'!E11</f>
        <v>0</v>
      </c>
      <c r="U9" s="322">
        <f>'Road Diesel'!E11</f>
        <v>0</v>
      </c>
      <c r="V9" s="322">
        <f>Petrol!E11</f>
        <v>0</v>
      </c>
      <c r="W9" s="322">
        <f>'Other Fuels'!E11</f>
        <v>0</v>
      </c>
      <c r="X9" s="493">
        <f t="shared" si="3"/>
        <v>0</v>
      </c>
      <c r="Y9" s="322">
        <f t="shared" si="4"/>
        <v>0</v>
      </c>
      <c r="Z9" s="494">
        <f t="shared" ref="Z9:Z19" si="9">SUM(O9:W9)</f>
        <v>0</v>
      </c>
      <c r="AA9" s="523" t="e">
        <f t="shared" ref="AA9:AA13" si="10">O9/C9</f>
        <v>#DIV/0!</v>
      </c>
      <c r="AB9" s="524" t="e">
        <f t="shared" ref="AB9:AB13" si="11">P9/D9</f>
        <v>#DIV/0!</v>
      </c>
      <c r="AC9" s="524" t="e">
        <f t="shared" ref="AC9:AC13" si="12">Q9/E9</f>
        <v>#DIV/0!</v>
      </c>
      <c r="AD9" s="524" t="e">
        <f t="shared" ref="AD9:AD13" si="13">R9/F9</f>
        <v>#DIV/0!</v>
      </c>
      <c r="AE9" s="524" t="e">
        <f t="shared" ref="AE9:AE13" si="14">S9/G9</f>
        <v>#DIV/0!</v>
      </c>
      <c r="AF9" s="524" t="e">
        <f t="shared" ref="AF9:AF13" si="15">T9/H9</f>
        <v>#DIV/0!</v>
      </c>
      <c r="AG9" s="524" t="e">
        <f t="shared" ref="AG9:AG13" si="16">U9/I9</f>
        <v>#DIV/0!</v>
      </c>
      <c r="AH9" s="524" t="e">
        <f t="shared" ref="AH9:AH13" si="17">V9/J9</f>
        <v>#DIV/0!</v>
      </c>
      <c r="AI9" s="524" t="e">
        <f t="shared" ref="AI9:AI13" si="18">W9/K9</f>
        <v>#DIV/0!</v>
      </c>
      <c r="AJ9" s="525" t="e">
        <f t="shared" ref="AJ9:AJ13" si="19">X9/L9</f>
        <v>#DIV/0!</v>
      </c>
      <c r="AK9" s="525" t="e">
        <f t="shared" ref="AK9:AK13" si="20">Y9/M9</f>
        <v>#DIV/0!</v>
      </c>
      <c r="AL9" s="525" t="e">
        <f t="shared" ref="AL9:AL13" si="21">Z9/N9</f>
        <v>#DIV/0!</v>
      </c>
      <c r="AM9" s="526"/>
      <c r="AN9" s="487">
        <f>Electricity!H11</f>
        <v>0</v>
      </c>
      <c r="AO9" s="323">
        <f>NG!H11</f>
        <v>0</v>
      </c>
      <c r="AP9" s="323">
        <f>LPG!F11</f>
        <v>0</v>
      </c>
      <c r="AQ9" s="323">
        <f>Kerosene!F11</f>
        <v>0</v>
      </c>
      <c r="AR9" s="323">
        <f>'Marked Gasoil'!F11</f>
        <v>0</v>
      </c>
      <c r="AS9" s="323">
        <f>'Light, Medium &amp; Heavy Fuel Oils'!F11</f>
        <v>0</v>
      </c>
      <c r="AT9" s="323">
        <f>'Road Diesel'!F11</f>
        <v>0</v>
      </c>
      <c r="AU9" s="323">
        <f>Petrol!F11</f>
        <v>0</v>
      </c>
      <c r="AV9" s="323">
        <f>'Other Fuels'!F11</f>
        <v>0</v>
      </c>
      <c r="AW9" s="323">
        <f t="shared" si="6"/>
        <v>0</v>
      </c>
      <c r="AX9" s="323">
        <f t="shared" si="7"/>
        <v>0</v>
      </c>
      <c r="AY9" s="495">
        <f t="shared" ref="AY9:AY19" si="22">SUM(AN9:AV9)</f>
        <v>0</v>
      </c>
      <c r="AZ9" s="490" t="e">
        <f t="shared" ref="AZ9:AZ12" si="23">AN9/C9</f>
        <v>#DIV/0!</v>
      </c>
      <c r="BA9" s="473" t="e">
        <f t="shared" ref="BA9:BA12" si="24">AO9/D9</f>
        <v>#DIV/0!</v>
      </c>
      <c r="BB9" s="473" t="e">
        <f t="shared" ref="BB9:BB12" si="25">AP9/E9</f>
        <v>#DIV/0!</v>
      </c>
      <c r="BC9" s="473" t="e">
        <f t="shared" ref="BC9:BC12" si="26">AQ9/F9</f>
        <v>#DIV/0!</v>
      </c>
      <c r="BD9" s="473" t="e">
        <f t="shared" ref="BD9:BD12" si="27">AR9/G9</f>
        <v>#DIV/0!</v>
      </c>
      <c r="BE9" s="473" t="e">
        <f t="shared" ref="BE9:BE12" si="28">AS9/H9</f>
        <v>#DIV/0!</v>
      </c>
      <c r="BF9" s="473" t="e">
        <f t="shared" ref="BF9:BF12" si="29">AT9/I9</f>
        <v>#DIV/0!</v>
      </c>
      <c r="BG9" s="473" t="e">
        <f t="shared" ref="BG9:BG12" si="30">AU9/J9</f>
        <v>#DIV/0!</v>
      </c>
      <c r="BH9" s="473" t="e">
        <f t="shared" ref="BH9:BH12" si="31">AV9/K9</f>
        <v>#DIV/0!</v>
      </c>
      <c r="BI9" s="473" t="e">
        <f t="shared" ref="BI9:BI12" si="32">AW9/L9</f>
        <v>#DIV/0!</v>
      </c>
      <c r="BJ9" s="473" t="e">
        <f t="shared" ref="BJ9:BJ12" si="33">AX9/M9</f>
        <v>#DIV/0!</v>
      </c>
      <c r="BK9" s="496" t="e">
        <f t="shared" ref="BK9:BK12" si="34">AY9/N9</f>
        <v>#DIV/0!</v>
      </c>
      <c r="CE9" s="478"/>
      <c r="CF9" s="478"/>
      <c r="CG9" s="478"/>
      <c r="CH9" s="478"/>
      <c r="CI9" s="478"/>
      <c r="CJ9" s="478"/>
      <c r="CK9" s="478"/>
      <c r="CL9" s="478"/>
      <c r="CM9" s="478"/>
      <c r="CN9" s="478"/>
      <c r="CO9" s="478"/>
      <c r="CP9" s="478"/>
      <c r="CQ9" s="478"/>
      <c r="CR9" s="478"/>
      <c r="CS9" s="478"/>
      <c r="CT9" s="478"/>
      <c r="CU9" s="478"/>
      <c r="CV9" s="478"/>
    </row>
    <row r="10" spans="1:101" ht="14.25" customHeight="1" x14ac:dyDescent="0.2">
      <c r="A10" s="340" t="s">
        <v>2</v>
      </c>
      <c r="B10" s="328">
        <f t="shared" si="2"/>
        <v>0</v>
      </c>
      <c r="C10" s="511"/>
      <c r="D10" s="512"/>
      <c r="E10" s="512"/>
      <c r="F10" s="512"/>
      <c r="G10" s="512"/>
      <c r="H10" s="512"/>
      <c r="I10" s="512"/>
      <c r="J10" s="512"/>
      <c r="K10" s="512"/>
      <c r="L10" s="512"/>
      <c r="M10" s="512"/>
      <c r="N10" s="513"/>
      <c r="O10" s="333">
        <f>Electricity!D12</f>
        <v>0</v>
      </c>
      <c r="P10" s="322">
        <f>NG!D12</f>
        <v>0</v>
      </c>
      <c r="Q10" s="322">
        <f>LPG!E12</f>
        <v>0</v>
      </c>
      <c r="R10" s="322">
        <f>Kerosene!E12</f>
        <v>0</v>
      </c>
      <c r="S10" s="322">
        <f>'Marked Gasoil'!E12</f>
        <v>0</v>
      </c>
      <c r="T10" s="322">
        <f>'Light, Medium &amp; Heavy Fuel Oils'!E12</f>
        <v>0</v>
      </c>
      <c r="U10" s="322">
        <f>'Road Diesel'!E12</f>
        <v>0</v>
      </c>
      <c r="V10" s="322">
        <f>Petrol!E12</f>
        <v>0</v>
      </c>
      <c r="W10" s="322">
        <f>'Other Fuels'!E12</f>
        <v>0</v>
      </c>
      <c r="X10" s="493">
        <f t="shared" si="3"/>
        <v>0</v>
      </c>
      <c r="Y10" s="322">
        <f t="shared" si="4"/>
        <v>0</v>
      </c>
      <c r="Z10" s="494">
        <f t="shared" si="9"/>
        <v>0</v>
      </c>
      <c r="AA10" s="523" t="e">
        <f t="shared" si="10"/>
        <v>#DIV/0!</v>
      </c>
      <c r="AB10" s="524" t="e">
        <f t="shared" si="11"/>
        <v>#DIV/0!</v>
      </c>
      <c r="AC10" s="524" t="e">
        <f t="shared" si="12"/>
        <v>#DIV/0!</v>
      </c>
      <c r="AD10" s="524" t="e">
        <f t="shared" si="13"/>
        <v>#DIV/0!</v>
      </c>
      <c r="AE10" s="524" t="e">
        <f t="shared" si="14"/>
        <v>#DIV/0!</v>
      </c>
      <c r="AF10" s="524" t="e">
        <f t="shared" si="15"/>
        <v>#DIV/0!</v>
      </c>
      <c r="AG10" s="524" t="e">
        <f t="shared" si="16"/>
        <v>#DIV/0!</v>
      </c>
      <c r="AH10" s="524" t="e">
        <f t="shared" si="17"/>
        <v>#DIV/0!</v>
      </c>
      <c r="AI10" s="524" t="e">
        <f t="shared" si="18"/>
        <v>#DIV/0!</v>
      </c>
      <c r="AJ10" s="525" t="e">
        <f t="shared" si="19"/>
        <v>#DIV/0!</v>
      </c>
      <c r="AK10" s="525" t="e">
        <f t="shared" si="20"/>
        <v>#DIV/0!</v>
      </c>
      <c r="AL10" s="525" t="e">
        <f t="shared" si="21"/>
        <v>#DIV/0!</v>
      </c>
      <c r="AM10" s="526"/>
      <c r="AN10" s="487">
        <f>Electricity!H12</f>
        <v>0</v>
      </c>
      <c r="AO10" s="323">
        <f>NG!H12</f>
        <v>0</v>
      </c>
      <c r="AP10" s="323">
        <f>LPG!F12</f>
        <v>0</v>
      </c>
      <c r="AQ10" s="323">
        <f>Kerosene!F12</f>
        <v>0</v>
      </c>
      <c r="AR10" s="323">
        <f>'Marked Gasoil'!F12</f>
        <v>0</v>
      </c>
      <c r="AS10" s="323">
        <f>'Light, Medium &amp; Heavy Fuel Oils'!F12</f>
        <v>0</v>
      </c>
      <c r="AT10" s="323">
        <f>'Road Diesel'!F12</f>
        <v>0</v>
      </c>
      <c r="AU10" s="323">
        <f>Petrol!F12</f>
        <v>0</v>
      </c>
      <c r="AV10" s="323">
        <f>'Other Fuels'!F12</f>
        <v>0</v>
      </c>
      <c r="AW10" s="323">
        <f t="shared" si="6"/>
        <v>0</v>
      </c>
      <c r="AX10" s="323">
        <f t="shared" si="7"/>
        <v>0</v>
      </c>
      <c r="AY10" s="495">
        <f t="shared" si="22"/>
        <v>0</v>
      </c>
      <c r="AZ10" s="490" t="e">
        <f t="shared" si="23"/>
        <v>#DIV/0!</v>
      </c>
      <c r="BA10" s="473" t="e">
        <f t="shared" si="24"/>
        <v>#DIV/0!</v>
      </c>
      <c r="BB10" s="473" t="e">
        <f t="shared" si="25"/>
        <v>#DIV/0!</v>
      </c>
      <c r="BC10" s="473" t="e">
        <f t="shared" si="26"/>
        <v>#DIV/0!</v>
      </c>
      <c r="BD10" s="473" t="e">
        <f t="shared" si="27"/>
        <v>#DIV/0!</v>
      </c>
      <c r="BE10" s="473" t="e">
        <f t="shared" si="28"/>
        <v>#DIV/0!</v>
      </c>
      <c r="BF10" s="473" t="e">
        <f t="shared" si="29"/>
        <v>#DIV/0!</v>
      </c>
      <c r="BG10" s="473" t="e">
        <f t="shared" si="30"/>
        <v>#DIV/0!</v>
      </c>
      <c r="BH10" s="473" t="e">
        <f t="shared" si="31"/>
        <v>#DIV/0!</v>
      </c>
      <c r="BI10" s="473" t="e">
        <f t="shared" si="32"/>
        <v>#DIV/0!</v>
      </c>
      <c r="BJ10" s="473" t="e">
        <f t="shared" si="33"/>
        <v>#DIV/0!</v>
      </c>
      <c r="BK10" s="496" t="e">
        <f t="shared" si="34"/>
        <v>#DIV/0!</v>
      </c>
      <c r="CE10" s="478"/>
      <c r="CF10" s="478"/>
      <c r="CG10" s="478"/>
      <c r="CH10" s="478"/>
      <c r="CI10" s="478"/>
      <c r="CJ10" s="478"/>
      <c r="CK10" s="478"/>
      <c r="CL10" s="478"/>
      <c r="CM10" s="478"/>
      <c r="CN10" s="478"/>
      <c r="CO10" s="478"/>
      <c r="CP10" s="478"/>
      <c r="CQ10" s="478"/>
      <c r="CR10" s="478"/>
      <c r="CS10" s="478"/>
      <c r="CT10" s="478"/>
      <c r="CU10" s="478"/>
      <c r="CV10" s="478"/>
    </row>
    <row r="11" spans="1:101" ht="14.25" customHeight="1" x14ac:dyDescent="0.2">
      <c r="A11" s="340" t="s">
        <v>3</v>
      </c>
      <c r="B11" s="328">
        <f t="shared" si="2"/>
        <v>0</v>
      </c>
      <c r="C11" s="511"/>
      <c r="D11" s="512"/>
      <c r="E11" s="512"/>
      <c r="F11" s="512"/>
      <c r="G11" s="512"/>
      <c r="H11" s="512"/>
      <c r="I11" s="512"/>
      <c r="J11" s="512"/>
      <c r="K11" s="512"/>
      <c r="L11" s="512"/>
      <c r="M11" s="512"/>
      <c r="N11" s="513"/>
      <c r="O11" s="333">
        <f>Electricity!D13</f>
        <v>0</v>
      </c>
      <c r="P11" s="322">
        <f>NG!D13</f>
        <v>0</v>
      </c>
      <c r="Q11" s="322">
        <f>LPG!E13</f>
        <v>0</v>
      </c>
      <c r="R11" s="322">
        <f>Kerosene!E13</f>
        <v>0</v>
      </c>
      <c r="S11" s="322">
        <f>'Marked Gasoil'!E13</f>
        <v>0</v>
      </c>
      <c r="T11" s="322">
        <f>'Light, Medium &amp; Heavy Fuel Oils'!E13</f>
        <v>0</v>
      </c>
      <c r="U11" s="322">
        <f>'Road Diesel'!E13</f>
        <v>0</v>
      </c>
      <c r="V11" s="322">
        <f>Petrol!E13</f>
        <v>0</v>
      </c>
      <c r="W11" s="322">
        <f>'Other Fuels'!E13</f>
        <v>0</v>
      </c>
      <c r="X11" s="493">
        <f t="shared" si="3"/>
        <v>0</v>
      </c>
      <c r="Y11" s="322">
        <f t="shared" si="4"/>
        <v>0</v>
      </c>
      <c r="Z11" s="494">
        <f t="shared" si="9"/>
        <v>0</v>
      </c>
      <c r="AA11" s="523" t="e">
        <f t="shared" si="10"/>
        <v>#DIV/0!</v>
      </c>
      <c r="AB11" s="524" t="e">
        <f t="shared" si="11"/>
        <v>#DIV/0!</v>
      </c>
      <c r="AC11" s="524" t="e">
        <f t="shared" si="12"/>
        <v>#DIV/0!</v>
      </c>
      <c r="AD11" s="524" t="e">
        <f t="shared" si="13"/>
        <v>#DIV/0!</v>
      </c>
      <c r="AE11" s="524" t="e">
        <f t="shared" si="14"/>
        <v>#DIV/0!</v>
      </c>
      <c r="AF11" s="524" t="e">
        <f t="shared" si="15"/>
        <v>#DIV/0!</v>
      </c>
      <c r="AG11" s="524" t="e">
        <f t="shared" si="16"/>
        <v>#DIV/0!</v>
      </c>
      <c r="AH11" s="524" t="e">
        <f t="shared" si="17"/>
        <v>#DIV/0!</v>
      </c>
      <c r="AI11" s="524" t="e">
        <f t="shared" si="18"/>
        <v>#DIV/0!</v>
      </c>
      <c r="AJ11" s="525" t="e">
        <f t="shared" si="19"/>
        <v>#DIV/0!</v>
      </c>
      <c r="AK11" s="525" t="e">
        <f t="shared" si="20"/>
        <v>#DIV/0!</v>
      </c>
      <c r="AL11" s="525" t="e">
        <f t="shared" si="21"/>
        <v>#DIV/0!</v>
      </c>
      <c r="AM11" s="526"/>
      <c r="AN11" s="487">
        <f>Electricity!H13</f>
        <v>0</v>
      </c>
      <c r="AO11" s="323">
        <f>NG!H13</f>
        <v>0</v>
      </c>
      <c r="AP11" s="323">
        <f>LPG!F13</f>
        <v>0</v>
      </c>
      <c r="AQ11" s="323">
        <f>Kerosene!F13</f>
        <v>0</v>
      </c>
      <c r="AR11" s="323">
        <f>'Marked Gasoil'!F13</f>
        <v>0</v>
      </c>
      <c r="AS11" s="323">
        <f>'Light, Medium &amp; Heavy Fuel Oils'!F13</f>
        <v>0</v>
      </c>
      <c r="AT11" s="323">
        <f>'Road Diesel'!F13</f>
        <v>0</v>
      </c>
      <c r="AU11" s="323">
        <f>Petrol!F13</f>
        <v>0</v>
      </c>
      <c r="AV11" s="323">
        <f>'Other Fuels'!F13</f>
        <v>0</v>
      </c>
      <c r="AW11" s="323">
        <f t="shared" si="6"/>
        <v>0</v>
      </c>
      <c r="AX11" s="323">
        <f t="shared" si="7"/>
        <v>0</v>
      </c>
      <c r="AY11" s="495">
        <f t="shared" si="22"/>
        <v>0</v>
      </c>
      <c r="AZ11" s="490" t="e">
        <f t="shared" si="23"/>
        <v>#DIV/0!</v>
      </c>
      <c r="BA11" s="473" t="e">
        <f t="shared" si="24"/>
        <v>#DIV/0!</v>
      </c>
      <c r="BB11" s="473" t="e">
        <f t="shared" si="25"/>
        <v>#DIV/0!</v>
      </c>
      <c r="BC11" s="473" t="e">
        <f t="shared" si="26"/>
        <v>#DIV/0!</v>
      </c>
      <c r="BD11" s="473" t="e">
        <f t="shared" si="27"/>
        <v>#DIV/0!</v>
      </c>
      <c r="BE11" s="473" t="e">
        <f t="shared" si="28"/>
        <v>#DIV/0!</v>
      </c>
      <c r="BF11" s="473" t="e">
        <f t="shared" si="29"/>
        <v>#DIV/0!</v>
      </c>
      <c r="BG11" s="473" t="e">
        <f t="shared" si="30"/>
        <v>#DIV/0!</v>
      </c>
      <c r="BH11" s="473" t="e">
        <f t="shared" si="31"/>
        <v>#DIV/0!</v>
      </c>
      <c r="BI11" s="473" t="e">
        <f t="shared" si="32"/>
        <v>#DIV/0!</v>
      </c>
      <c r="BJ11" s="473" t="e">
        <f t="shared" si="33"/>
        <v>#DIV/0!</v>
      </c>
      <c r="BK11" s="496" t="e">
        <f t="shared" si="34"/>
        <v>#DIV/0!</v>
      </c>
      <c r="CE11" s="478"/>
      <c r="CF11" s="478"/>
      <c r="CG11" s="478"/>
      <c r="CH11" s="478"/>
      <c r="CI11" s="478"/>
      <c r="CJ11" s="478"/>
      <c r="CK11" s="478"/>
      <c r="CL11" s="478"/>
      <c r="CM11" s="478"/>
      <c r="CN11" s="478"/>
      <c r="CO11" s="478"/>
      <c r="CP11" s="478"/>
      <c r="CQ11" s="478"/>
      <c r="CR11" s="478"/>
      <c r="CS11" s="478"/>
      <c r="CT11" s="478"/>
      <c r="CU11" s="478"/>
      <c r="CV11" s="478"/>
    </row>
    <row r="12" spans="1:101" ht="14.25" customHeight="1" x14ac:dyDescent="0.2">
      <c r="A12" s="340" t="s">
        <v>4</v>
      </c>
      <c r="B12" s="328">
        <f t="shared" si="2"/>
        <v>0</v>
      </c>
      <c r="C12" s="511"/>
      <c r="D12" s="512"/>
      <c r="E12" s="512"/>
      <c r="F12" s="512"/>
      <c r="G12" s="512"/>
      <c r="H12" s="512"/>
      <c r="I12" s="512"/>
      <c r="J12" s="512"/>
      <c r="K12" s="512"/>
      <c r="L12" s="512"/>
      <c r="M12" s="512"/>
      <c r="N12" s="513"/>
      <c r="O12" s="333">
        <f>Electricity!D14</f>
        <v>0</v>
      </c>
      <c r="P12" s="322">
        <f>NG!D14</f>
        <v>0</v>
      </c>
      <c r="Q12" s="322">
        <f>LPG!E14</f>
        <v>0</v>
      </c>
      <c r="R12" s="322">
        <f>Kerosene!E14</f>
        <v>0</v>
      </c>
      <c r="S12" s="322">
        <f>'Marked Gasoil'!E14</f>
        <v>0</v>
      </c>
      <c r="T12" s="322">
        <f>'Light, Medium &amp; Heavy Fuel Oils'!E14</f>
        <v>0</v>
      </c>
      <c r="U12" s="322">
        <f>'Road Diesel'!E14</f>
        <v>0</v>
      </c>
      <c r="V12" s="322">
        <f>Petrol!E14</f>
        <v>0</v>
      </c>
      <c r="W12" s="322">
        <f>'Other Fuels'!E14</f>
        <v>0</v>
      </c>
      <c r="X12" s="493">
        <f t="shared" si="3"/>
        <v>0</v>
      </c>
      <c r="Y12" s="322">
        <f t="shared" si="4"/>
        <v>0</v>
      </c>
      <c r="Z12" s="494">
        <f t="shared" si="9"/>
        <v>0</v>
      </c>
      <c r="AA12" s="523" t="e">
        <f t="shared" si="10"/>
        <v>#DIV/0!</v>
      </c>
      <c r="AB12" s="524" t="e">
        <f t="shared" si="11"/>
        <v>#DIV/0!</v>
      </c>
      <c r="AC12" s="524" t="e">
        <f t="shared" si="12"/>
        <v>#DIV/0!</v>
      </c>
      <c r="AD12" s="524" t="e">
        <f t="shared" si="13"/>
        <v>#DIV/0!</v>
      </c>
      <c r="AE12" s="524" t="e">
        <f t="shared" si="14"/>
        <v>#DIV/0!</v>
      </c>
      <c r="AF12" s="524" t="e">
        <f t="shared" si="15"/>
        <v>#DIV/0!</v>
      </c>
      <c r="AG12" s="524" t="e">
        <f t="shared" si="16"/>
        <v>#DIV/0!</v>
      </c>
      <c r="AH12" s="524" t="e">
        <f t="shared" si="17"/>
        <v>#DIV/0!</v>
      </c>
      <c r="AI12" s="524" t="e">
        <f t="shared" si="18"/>
        <v>#DIV/0!</v>
      </c>
      <c r="AJ12" s="525" t="e">
        <f t="shared" si="19"/>
        <v>#DIV/0!</v>
      </c>
      <c r="AK12" s="525" t="e">
        <f t="shared" si="20"/>
        <v>#DIV/0!</v>
      </c>
      <c r="AL12" s="525" t="e">
        <f t="shared" si="21"/>
        <v>#DIV/0!</v>
      </c>
      <c r="AM12" s="526"/>
      <c r="AN12" s="487">
        <f>Electricity!H14</f>
        <v>0</v>
      </c>
      <c r="AO12" s="323">
        <f>NG!H14</f>
        <v>0</v>
      </c>
      <c r="AP12" s="323">
        <f>LPG!F14</f>
        <v>0</v>
      </c>
      <c r="AQ12" s="323">
        <f>Kerosene!F14</f>
        <v>0</v>
      </c>
      <c r="AR12" s="323">
        <f>'Marked Gasoil'!F14</f>
        <v>0</v>
      </c>
      <c r="AS12" s="323">
        <f>'Light, Medium &amp; Heavy Fuel Oils'!F14</f>
        <v>0</v>
      </c>
      <c r="AT12" s="323">
        <f>'Road Diesel'!F14</f>
        <v>0</v>
      </c>
      <c r="AU12" s="323">
        <f>Petrol!F14</f>
        <v>0</v>
      </c>
      <c r="AV12" s="323">
        <f>'Other Fuels'!F14</f>
        <v>0</v>
      </c>
      <c r="AW12" s="323">
        <f t="shared" si="6"/>
        <v>0</v>
      </c>
      <c r="AX12" s="323">
        <f t="shared" si="7"/>
        <v>0</v>
      </c>
      <c r="AY12" s="495">
        <f t="shared" si="22"/>
        <v>0</v>
      </c>
      <c r="AZ12" s="490" t="e">
        <f t="shared" si="23"/>
        <v>#DIV/0!</v>
      </c>
      <c r="BA12" s="473" t="e">
        <f t="shared" si="24"/>
        <v>#DIV/0!</v>
      </c>
      <c r="BB12" s="473" t="e">
        <f t="shared" si="25"/>
        <v>#DIV/0!</v>
      </c>
      <c r="BC12" s="473" t="e">
        <f t="shared" si="26"/>
        <v>#DIV/0!</v>
      </c>
      <c r="BD12" s="473" t="e">
        <f t="shared" si="27"/>
        <v>#DIV/0!</v>
      </c>
      <c r="BE12" s="473" t="e">
        <f t="shared" si="28"/>
        <v>#DIV/0!</v>
      </c>
      <c r="BF12" s="473" t="e">
        <f t="shared" si="29"/>
        <v>#DIV/0!</v>
      </c>
      <c r="BG12" s="473" t="e">
        <f t="shared" si="30"/>
        <v>#DIV/0!</v>
      </c>
      <c r="BH12" s="473" t="e">
        <f t="shared" si="31"/>
        <v>#DIV/0!</v>
      </c>
      <c r="BI12" s="473" t="e">
        <f t="shared" si="32"/>
        <v>#DIV/0!</v>
      </c>
      <c r="BJ12" s="473" t="e">
        <f t="shared" si="33"/>
        <v>#DIV/0!</v>
      </c>
      <c r="BK12" s="496" t="e">
        <f t="shared" si="34"/>
        <v>#DIV/0!</v>
      </c>
      <c r="CE12" s="478"/>
      <c r="CF12" s="478"/>
      <c r="CG12" s="478"/>
      <c r="CH12" s="478"/>
      <c r="CI12" s="478"/>
      <c r="CJ12" s="478"/>
      <c r="CK12" s="478"/>
      <c r="CL12" s="478"/>
      <c r="CM12" s="478"/>
      <c r="CN12" s="478"/>
      <c r="CO12" s="478"/>
      <c r="CP12" s="478"/>
      <c r="CQ12" s="478"/>
      <c r="CR12" s="478"/>
      <c r="CS12" s="478"/>
      <c r="CT12" s="478"/>
      <c r="CU12" s="478"/>
      <c r="CV12" s="478"/>
    </row>
    <row r="13" spans="1:101" ht="14.25" customHeight="1" x14ac:dyDescent="0.2">
      <c r="A13" s="340" t="s">
        <v>5</v>
      </c>
      <c r="B13" s="328">
        <f t="shared" si="2"/>
        <v>0</v>
      </c>
      <c r="C13" s="511"/>
      <c r="D13" s="512"/>
      <c r="E13" s="512"/>
      <c r="F13" s="512"/>
      <c r="G13" s="512"/>
      <c r="H13" s="512"/>
      <c r="I13" s="512"/>
      <c r="J13" s="512"/>
      <c r="K13" s="512"/>
      <c r="L13" s="512"/>
      <c r="M13" s="512"/>
      <c r="N13" s="513"/>
      <c r="O13" s="333">
        <f>Electricity!D15</f>
        <v>0</v>
      </c>
      <c r="P13" s="322">
        <f>NG!D15</f>
        <v>0</v>
      </c>
      <c r="Q13" s="322">
        <f>LPG!E15</f>
        <v>0</v>
      </c>
      <c r="R13" s="322">
        <f>Kerosene!E15</f>
        <v>0</v>
      </c>
      <c r="S13" s="322">
        <f>'Marked Gasoil'!E15</f>
        <v>0</v>
      </c>
      <c r="T13" s="322">
        <f>'Light, Medium &amp; Heavy Fuel Oils'!E15</f>
        <v>0</v>
      </c>
      <c r="U13" s="322">
        <f>'Road Diesel'!E15</f>
        <v>0</v>
      </c>
      <c r="V13" s="322">
        <f>Petrol!E15</f>
        <v>0</v>
      </c>
      <c r="W13" s="322">
        <f>'Other Fuels'!E15</f>
        <v>0</v>
      </c>
      <c r="X13" s="493">
        <f t="shared" si="3"/>
        <v>0</v>
      </c>
      <c r="Y13" s="322">
        <f t="shared" si="4"/>
        <v>0</v>
      </c>
      <c r="Z13" s="494">
        <f t="shared" si="9"/>
        <v>0</v>
      </c>
      <c r="AA13" s="523" t="e">
        <f t="shared" si="10"/>
        <v>#DIV/0!</v>
      </c>
      <c r="AB13" s="524" t="e">
        <f t="shared" si="11"/>
        <v>#DIV/0!</v>
      </c>
      <c r="AC13" s="524" t="e">
        <f t="shared" si="12"/>
        <v>#DIV/0!</v>
      </c>
      <c r="AD13" s="524" t="e">
        <f t="shared" si="13"/>
        <v>#DIV/0!</v>
      </c>
      <c r="AE13" s="524" t="e">
        <f t="shared" si="14"/>
        <v>#DIV/0!</v>
      </c>
      <c r="AF13" s="524" t="e">
        <f t="shared" si="15"/>
        <v>#DIV/0!</v>
      </c>
      <c r="AG13" s="524" t="e">
        <f t="shared" si="16"/>
        <v>#DIV/0!</v>
      </c>
      <c r="AH13" s="524" t="e">
        <f t="shared" si="17"/>
        <v>#DIV/0!</v>
      </c>
      <c r="AI13" s="524" t="e">
        <f t="shared" si="18"/>
        <v>#DIV/0!</v>
      </c>
      <c r="AJ13" s="525" t="e">
        <f t="shared" si="19"/>
        <v>#DIV/0!</v>
      </c>
      <c r="AK13" s="525" t="e">
        <f t="shared" si="20"/>
        <v>#DIV/0!</v>
      </c>
      <c r="AL13" s="525" t="e">
        <f t="shared" si="21"/>
        <v>#DIV/0!</v>
      </c>
      <c r="AM13" s="526"/>
      <c r="AN13" s="487">
        <f>Electricity!H15</f>
        <v>0</v>
      </c>
      <c r="AO13" s="323">
        <f>NG!H15</f>
        <v>0</v>
      </c>
      <c r="AP13" s="323">
        <f>LPG!F15</f>
        <v>0</v>
      </c>
      <c r="AQ13" s="323">
        <f>Kerosene!F15</f>
        <v>0</v>
      </c>
      <c r="AR13" s="323">
        <f>'Marked Gasoil'!F15</f>
        <v>0</v>
      </c>
      <c r="AS13" s="323">
        <f>'Light, Medium &amp; Heavy Fuel Oils'!F15</f>
        <v>0</v>
      </c>
      <c r="AT13" s="323">
        <f>'Road Diesel'!F15</f>
        <v>0</v>
      </c>
      <c r="AU13" s="323">
        <f>Petrol!F15</f>
        <v>0</v>
      </c>
      <c r="AV13" s="323">
        <f>'Other Fuels'!F15</f>
        <v>0</v>
      </c>
      <c r="AW13" s="323">
        <f t="shared" si="6"/>
        <v>0</v>
      </c>
      <c r="AX13" s="323">
        <f t="shared" si="7"/>
        <v>0</v>
      </c>
      <c r="AY13" s="495">
        <f t="shared" si="22"/>
        <v>0</v>
      </c>
      <c r="AZ13" s="490" t="e">
        <f t="shared" ref="AZ13:AZ19" si="35">AN13/C13</f>
        <v>#DIV/0!</v>
      </c>
      <c r="BA13" s="473" t="e">
        <f t="shared" ref="BA13:BA19" si="36">AO13/D13</f>
        <v>#DIV/0!</v>
      </c>
      <c r="BB13" s="473" t="e">
        <f t="shared" ref="BB13:BB19" si="37">AP13/E13</f>
        <v>#DIV/0!</v>
      </c>
      <c r="BC13" s="473" t="e">
        <f t="shared" ref="BC13:BC19" si="38">AQ13/F13</f>
        <v>#DIV/0!</v>
      </c>
      <c r="BD13" s="473" t="e">
        <f t="shared" ref="BD13:BD19" si="39">AR13/G13</f>
        <v>#DIV/0!</v>
      </c>
      <c r="BE13" s="473" t="e">
        <f t="shared" ref="BE13:BE19" si="40">AS13/H13</f>
        <v>#DIV/0!</v>
      </c>
      <c r="BF13" s="473" t="e">
        <f t="shared" ref="BF13:BF19" si="41">AT13/I13</f>
        <v>#DIV/0!</v>
      </c>
      <c r="BG13" s="473" t="e">
        <f t="shared" ref="BG13:BG19" si="42">AU13/J13</f>
        <v>#DIV/0!</v>
      </c>
      <c r="BH13" s="473" t="e">
        <f t="shared" ref="BH13:BH19" si="43">AV13/K13</f>
        <v>#DIV/0!</v>
      </c>
      <c r="BI13" s="473" t="e">
        <f t="shared" ref="BI13:BI19" si="44">AW13/L13</f>
        <v>#DIV/0!</v>
      </c>
      <c r="BJ13" s="473" t="e">
        <f t="shared" ref="BJ13:BJ19" si="45">AX13/M13</f>
        <v>#DIV/0!</v>
      </c>
      <c r="BK13" s="496" t="e">
        <f t="shared" ref="BK13:BK19" si="46">AY13/N13</f>
        <v>#DIV/0!</v>
      </c>
      <c r="CE13" s="478"/>
      <c r="CF13" s="478"/>
      <c r="CG13" s="478"/>
      <c r="CH13" s="478"/>
      <c r="CI13" s="478"/>
      <c r="CJ13" s="478"/>
      <c r="CK13" s="478"/>
      <c r="CL13" s="478"/>
      <c r="CM13" s="478"/>
      <c r="CN13" s="478"/>
      <c r="CO13" s="478"/>
      <c r="CP13" s="478"/>
      <c r="CQ13" s="478"/>
      <c r="CR13" s="478"/>
      <c r="CS13" s="478"/>
      <c r="CT13" s="478"/>
      <c r="CU13" s="478"/>
      <c r="CV13" s="478"/>
    </row>
    <row r="14" spans="1:101" ht="14.25" customHeight="1" x14ac:dyDescent="0.2">
      <c r="A14" s="340" t="s">
        <v>6</v>
      </c>
      <c r="B14" s="328">
        <f t="shared" si="2"/>
        <v>0</v>
      </c>
      <c r="C14" s="511"/>
      <c r="D14" s="512"/>
      <c r="E14" s="512"/>
      <c r="F14" s="512"/>
      <c r="G14" s="512"/>
      <c r="H14" s="512"/>
      <c r="I14" s="512"/>
      <c r="J14" s="512"/>
      <c r="K14" s="512"/>
      <c r="L14" s="512"/>
      <c r="M14" s="512"/>
      <c r="N14" s="513"/>
      <c r="O14" s="333">
        <f>Electricity!D16</f>
        <v>0</v>
      </c>
      <c r="P14" s="322">
        <f>NG!D16</f>
        <v>0</v>
      </c>
      <c r="Q14" s="322">
        <f>LPG!E16</f>
        <v>0</v>
      </c>
      <c r="R14" s="322">
        <f>Kerosene!E16</f>
        <v>0</v>
      </c>
      <c r="S14" s="322">
        <f>'Marked Gasoil'!E16</f>
        <v>0</v>
      </c>
      <c r="T14" s="322">
        <f>'Light, Medium &amp; Heavy Fuel Oils'!E16</f>
        <v>0</v>
      </c>
      <c r="U14" s="322">
        <f>'Road Diesel'!E16</f>
        <v>0</v>
      </c>
      <c r="V14" s="322">
        <f>Petrol!E16</f>
        <v>0</v>
      </c>
      <c r="W14" s="322">
        <f>'Other Fuels'!E16</f>
        <v>0</v>
      </c>
      <c r="X14" s="493">
        <f t="shared" si="3"/>
        <v>0</v>
      </c>
      <c r="Y14" s="322">
        <f t="shared" si="4"/>
        <v>0</v>
      </c>
      <c r="Z14" s="494">
        <f t="shared" si="9"/>
        <v>0</v>
      </c>
      <c r="AA14" s="523" t="e">
        <f t="shared" ref="AA14:AA19" si="47">O14/C14</f>
        <v>#DIV/0!</v>
      </c>
      <c r="AB14" s="524" t="e">
        <f t="shared" ref="AB14:AB19" si="48">P14/D14</f>
        <v>#DIV/0!</v>
      </c>
      <c r="AC14" s="524" t="e">
        <f t="shared" ref="AC14:AC19" si="49">Q14/E14</f>
        <v>#DIV/0!</v>
      </c>
      <c r="AD14" s="524" t="e">
        <f t="shared" ref="AD14:AD19" si="50">R14/F14</f>
        <v>#DIV/0!</v>
      </c>
      <c r="AE14" s="524" t="e">
        <f t="shared" ref="AE14:AE19" si="51">S14/G14</f>
        <v>#DIV/0!</v>
      </c>
      <c r="AF14" s="524" t="e">
        <f t="shared" ref="AF14:AF19" si="52">T14/H14</f>
        <v>#DIV/0!</v>
      </c>
      <c r="AG14" s="524" t="e">
        <f t="shared" ref="AG14:AG19" si="53">U14/I14</f>
        <v>#DIV/0!</v>
      </c>
      <c r="AH14" s="524" t="e">
        <f t="shared" ref="AH14:AH19" si="54">V14/J14</f>
        <v>#DIV/0!</v>
      </c>
      <c r="AI14" s="524" t="e">
        <f t="shared" ref="AI14:AI19" si="55">W14/K14</f>
        <v>#DIV/0!</v>
      </c>
      <c r="AJ14" s="525" t="e">
        <f t="shared" ref="AJ14:AJ19" si="56">X14/L14</f>
        <v>#DIV/0!</v>
      </c>
      <c r="AK14" s="525" t="e">
        <f t="shared" ref="AK14:AK19" si="57">Y14/M14</f>
        <v>#DIV/0!</v>
      </c>
      <c r="AL14" s="525" t="e">
        <f t="shared" ref="AL14:AL19" si="58">Z14/N14</f>
        <v>#DIV/0!</v>
      </c>
      <c r="AM14" s="526"/>
      <c r="AN14" s="487">
        <f>Electricity!H16</f>
        <v>0</v>
      </c>
      <c r="AO14" s="323">
        <f>NG!H16</f>
        <v>0</v>
      </c>
      <c r="AP14" s="323">
        <f>LPG!F16</f>
        <v>0</v>
      </c>
      <c r="AQ14" s="323">
        <f>Kerosene!F16</f>
        <v>0</v>
      </c>
      <c r="AR14" s="323">
        <f>'Marked Gasoil'!F16</f>
        <v>0</v>
      </c>
      <c r="AS14" s="323">
        <f>'Light, Medium &amp; Heavy Fuel Oils'!F16</f>
        <v>0</v>
      </c>
      <c r="AT14" s="323">
        <f>'Road Diesel'!F16</f>
        <v>0</v>
      </c>
      <c r="AU14" s="323">
        <f>Petrol!F16</f>
        <v>0</v>
      </c>
      <c r="AV14" s="323">
        <f>'Other Fuels'!F16</f>
        <v>0</v>
      </c>
      <c r="AW14" s="323">
        <f t="shared" si="6"/>
        <v>0</v>
      </c>
      <c r="AX14" s="323">
        <f t="shared" si="7"/>
        <v>0</v>
      </c>
      <c r="AY14" s="495">
        <f t="shared" si="22"/>
        <v>0</v>
      </c>
      <c r="AZ14" s="490" t="e">
        <f t="shared" si="35"/>
        <v>#DIV/0!</v>
      </c>
      <c r="BA14" s="473" t="e">
        <f t="shared" si="36"/>
        <v>#DIV/0!</v>
      </c>
      <c r="BB14" s="473" t="e">
        <f t="shared" si="37"/>
        <v>#DIV/0!</v>
      </c>
      <c r="BC14" s="473" t="e">
        <f t="shared" si="38"/>
        <v>#DIV/0!</v>
      </c>
      <c r="BD14" s="473" t="e">
        <f t="shared" si="39"/>
        <v>#DIV/0!</v>
      </c>
      <c r="BE14" s="473" t="e">
        <f t="shared" si="40"/>
        <v>#DIV/0!</v>
      </c>
      <c r="BF14" s="473" t="e">
        <f t="shared" si="41"/>
        <v>#DIV/0!</v>
      </c>
      <c r="BG14" s="473" t="e">
        <f t="shared" si="42"/>
        <v>#DIV/0!</v>
      </c>
      <c r="BH14" s="473" t="e">
        <f t="shared" si="43"/>
        <v>#DIV/0!</v>
      </c>
      <c r="BI14" s="473" t="e">
        <f t="shared" si="44"/>
        <v>#DIV/0!</v>
      </c>
      <c r="BJ14" s="473" t="e">
        <f t="shared" si="45"/>
        <v>#DIV/0!</v>
      </c>
      <c r="BK14" s="496" t="e">
        <f t="shared" si="46"/>
        <v>#DIV/0!</v>
      </c>
      <c r="CE14" s="478"/>
      <c r="CF14" s="478"/>
      <c r="CG14" s="478"/>
      <c r="CH14" s="478"/>
      <c r="CI14" s="478"/>
      <c r="CJ14" s="478"/>
      <c r="CK14" s="478"/>
      <c r="CL14" s="478"/>
      <c r="CM14" s="478"/>
      <c r="CN14" s="478"/>
      <c r="CO14" s="478"/>
      <c r="CP14" s="478"/>
      <c r="CQ14" s="478"/>
      <c r="CR14" s="478"/>
      <c r="CS14" s="478"/>
      <c r="CT14" s="478"/>
      <c r="CU14" s="478"/>
      <c r="CV14" s="478"/>
    </row>
    <row r="15" spans="1:101" ht="14.25" customHeight="1" x14ac:dyDescent="0.2">
      <c r="A15" s="340" t="s">
        <v>7</v>
      </c>
      <c r="B15" s="328">
        <f t="shared" si="2"/>
        <v>0</v>
      </c>
      <c r="C15" s="511"/>
      <c r="D15" s="512"/>
      <c r="E15" s="512"/>
      <c r="F15" s="512"/>
      <c r="G15" s="512"/>
      <c r="H15" s="512"/>
      <c r="I15" s="512"/>
      <c r="J15" s="512"/>
      <c r="K15" s="512"/>
      <c r="L15" s="512"/>
      <c r="M15" s="512"/>
      <c r="N15" s="513"/>
      <c r="O15" s="333">
        <f>Electricity!D17</f>
        <v>0</v>
      </c>
      <c r="P15" s="322">
        <f>NG!D17</f>
        <v>0</v>
      </c>
      <c r="Q15" s="322">
        <f>LPG!E17</f>
        <v>0</v>
      </c>
      <c r="R15" s="322">
        <f>Kerosene!E17</f>
        <v>0</v>
      </c>
      <c r="S15" s="322">
        <f>'Marked Gasoil'!E17</f>
        <v>0</v>
      </c>
      <c r="T15" s="322">
        <f>'Light, Medium &amp; Heavy Fuel Oils'!E17</f>
        <v>0</v>
      </c>
      <c r="U15" s="322">
        <f>'Road Diesel'!E17</f>
        <v>0</v>
      </c>
      <c r="V15" s="322">
        <f>Petrol!E17</f>
        <v>0</v>
      </c>
      <c r="W15" s="322">
        <f>'Other Fuels'!E17</f>
        <v>0</v>
      </c>
      <c r="X15" s="493">
        <f t="shared" si="3"/>
        <v>0</v>
      </c>
      <c r="Y15" s="322">
        <f t="shared" si="4"/>
        <v>0</v>
      </c>
      <c r="Z15" s="494">
        <f t="shared" si="9"/>
        <v>0</v>
      </c>
      <c r="AA15" s="523" t="e">
        <f t="shared" si="47"/>
        <v>#DIV/0!</v>
      </c>
      <c r="AB15" s="524" t="e">
        <f t="shared" si="48"/>
        <v>#DIV/0!</v>
      </c>
      <c r="AC15" s="524" t="e">
        <f t="shared" si="49"/>
        <v>#DIV/0!</v>
      </c>
      <c r="AD15" s="524" t="e">
        <f t="shared" si="50"/>
        <v>#DIV/0!</v>
      </c>
      <c r="AE15" s="524" t="e">
        <f t="shared" si="51"/>
        <v>#DIV/0!</v>
      </c>
      <c r="AF15" s="524" t="e">
        <f t="shared" si="52"/>
        <v>#DIV/0!</v>
      </c>
      <c r="AG15" s="524" t="e">
        <f t="shared" si="53"/>
        <v>#DIV/0!</v>
      </c>
      <c r="AH15" s="524" t="e">
        <f t="shared" si="54"/>
        <v>#DIV/0!</v>
      </c>
      <c r="AI15" s="524" t="e">
        <f t="shared" si="55"/>
        <v>#DIV/0!</v>
      </c>
      <c r="AJ15" s="525" t="e">
        <f t="shared" si="56"/>
        <v>#DIV/0!</v>
      </c>
      <c r="AK15" s="525" t="e">
        <f t="shared" si="57"/>
        <v>#DIV/0!</v>
      </c>
      <c r="AL15" s="525" t="e">
        <f t="shared" si="58"/>
        <v>#DIV/0!</v>
      </c>
      <c r="AM15" s="526"/>
      <c r="AN15" s="487">
        <f>Electricity!H17</f>
        <v>0</v>
      </c>
      <c r="AO15" s="323">
        <f>NG!H17</f>
        <v>0</v>
      </c>
      <c r="AP15" s="323">
        <f>LPG!F17</f>
        <v>0</v>
      </c>
      <c r="AQ15" s="323">
        <f>Kerosene!F17</f>
        <v>0</v>
      </c>
      <c r="AR15" s="323">
        <f>'Marked Gasoil'!F17</f>
        <v>0</v>
      </c>
      <c r="AS15" s="323">
        <f>'Light, Medium &amp; Heavy Fuel Oils'!F17</f>
        <v>0</v>
      </c>
      <c r="AT15" s="323">
        <f>'Road Diesel'!F17</f>
        <v>0</v>
      </c>
      <c r="AU15" s="323">
        <f>Petrol!F17</f>
        <v>0</v>
      </c>
      <c r="AV15" s="323">
        <f>'Other Fuels'!F17</f>
        <v>0</v>
      </c>
      <c r="AW15" s="323">
        <f t="shared" si="6"/>
        <v>0</v>
      </c>
      <c r="AX15" s="323">
        <f t="shared" si="7"/>
        <v>0</v>
      </c>
      <c r="AY15" s="495">
        <f t="shared" si="22"/>
        <v>0</v>
      </c>
      <c r="AZ15" s="490" t="e">
        <f t="shared" si="35"/>
        <v>#DIV/0!</v>
      </c>
      <c r="BA15" s="473" t="e">
        <f t="shared" si="36"/>
        <v>#DIV/0!</v>
      </c>
      <c r="BB15" s="473" t="e">
        <f t="shared" si="37"/>
        <v>#DIV/0!</v>
      </c>
      <c r="BC15" s="473" t="e">
        <f t="shared" si="38"/>
        <v>#DIV/0!</v>
      </c>
      <c r="BD15" s="473" t="e">
        <f t="shared" si="39"/>
        <v>#DIV/0!</v>
      </c>
      <c r="BE15" s="473" t="e">
        <f t="shared" si="40"/>
        <v>#DIV/0!</v>
      </c>
      <c r="BF15" s="473" t="e">
        <f t="shared" si="41"/>
        <v>#DIV/0!</v>
      </c>
      <c r="BG15" s="473" t="e">
        <f t="shared" si="42"/>
        <v>#DIV/0!</v>
      </c>
      <c r="BH15" s="473" t="e">
        <f t="shared" si="43"/>
        <v>#DIV/0!</v>
      </c>
      <c r="BI15" s="473" t="e">
        <f t="shared" si="44"/>
        <v>#DIV/0!</v>
      </c>
      <c r="BJ15" s="473" t="e">
        <f t="shared" si="45"/>
        <v>#DIV/0!</v>
      </c>
      <c r="BK15" s="496" t="e">
        <f t="shared" si="46"/>
        <v>#DIV/0!</v>
      </c>
      <c r="CE15" s="478"/>
      <c r="CF15" s="478"/>
      <c r="CG15" s="478"/>
      <c r="CH15" s="478"/>
      <c r="CI15" s="478"/>
      <c r="CJ15" s="478"/>
      <c r="CK15" s="478"/>
      <c r="CL15" s="478"/>
      <c r="CM15" s="478"/>
      <c r="CN15" s="478"/>
      <c r="CO15" s="478"/>
      <c r="CP15" s="478"/>
      <c r="CQ15" s="478"/>
      <c r="CR15" s="478"/>
      <c r="CS15" s="478"/>
      <c r="CT15" s="478"/>
      <c r="CU15" s="478"/>
      <c r="CV15" s="478"/>
    </row>
    <row r="16" spans="1:101" ht="14.25" customHeight="1" x14ac:dyDescent="0.2">
      <c r="A16" s="340" t="s">
        <v>8</v>
      </c>
      <c r="B16" s="328">
        <f t="shared" si="2"/>
        <v>0</v>
      </c>
      <c r="C16" s="511"/>
      <c r="D16" s="512"/>
      <c r="E16" s="512"/>
      <c r="F16" s="512"/>
      <c r="G16" s="512"/>
      <c r="H16" s="512"/>
      <c r="I16" s="512"/>
      <c r="J16" s="512"/>
      <c r="K16" s="512"/>
      <c r="L16" s="512"/>
      <c r="M16" s="512"/>
      <c r="N16" s="513"/>
      <c r="O16" s="333">
        <f>Electricity!D18</f>
        <v>0</v>
      </c>
      <c r="P16" s="322">
        <f>NG!D18</f>
        <v>0</v>
      </c>
      <c r="Q16" s="322">
        <f>LPG!E18</f>
        <v>0</v>
      </c>
      <c r="R16" s="322">
        <f>Kerosene!E18</f>
        <v>0</v>
      </c>
      <c r="S16" s="322">
        <f>'Marked Gasoil'!E18</f>
        <v>0</v>
      </c>
      <c r="T16" s="322">
        <f>'Light, Medium &amp; Heavy Fuel Oils'!E18</f>
        <v>0</v>
      </c>
      <c r="U16" s="322">
        <f>'Road Diesel'!E18</f>
        <v>0</v>
      </c>
      <c r="V16" s="322">
        <f>Petrol!E18</f>
        <v>0</v>
      </c>
      <c r="W16" s="322">
        <f>'Other Fuels'!E18</f>
        <v>0</v>
      </c>
      <c r="X16" s="493">
        <f t="shared" si="3"/>
        <v>0</v>
      </c>
      <c r="Y16" s="322">
        <f t="shared" si="4"/>
        <v>0</v>
      </c>
      <c r="Z16" s="494">
        <f t="shared" si="9"/>
        <v>0</v>
      </c>
      <c r="AA16" s="523" t="e">
        <f t="shared" si="47"/>
        <v>#DIV/0!</v>
      </c>
      <c r="AB16" s="524" t="e">
        <f t="shared" si="48"/>
        <v>#DIV/0!</v>
      </c>
      <c r="AC16" s="524" t="e">
        <f t="shared" si="49"/>
        <v>#DIV/0!</v>
      </c>
      <c r="AD16" s="524" t="e">
        <f t="shared" si="50"/>
        <v>#DIV/0!</v>
      </c>
      <c r="AE16" s="524" t="e">
        <f t="shared" si="51"/>
        <v>#DIV/0!</v>
      </c>
      <c r="AF16" s="524" t="e">
        <f t="shared" si="52"/>
        <v>#DIV/0!</v>
      </c>
      <c r="AG16" s="524" t="e">
        <f t="shared" si="53"/>
        <v>#DIV/0!</v>
      </c>
      <c r="AH16" s="524" t="e">
        <f t="shared" si="54"/>
        <v>#DIV/0!</v>
      </c>
      <c r="AI16" s="524" t="e">
        <f t="shared" si="55"/>
        <v>#DIV/0!</v>
      </c>
      <c r="AJ16" s="525" t="e">
        <f t="shared" si="56"/>
        <v>#DIV/0!</v>
      </c>
      <c r="AK16" s="525" t="e">
        <f t="shared" si="57"/>
        <v>#DIV/0!</v>
      </c>
      <c r="AL16" s="525" t="e">
        <f t="shared" si="58"/>
        <v>#DIV/0!</v>
      </c>
      <c r="AM16" s="526"/>
      <c r="AN16" s="487">
        <f>Electricity!H18</f>
        <v>0</v>
      </c>
      <c r="AO16" s="323">
        <f>NG!H18</f>
        <v>0</v>
      </c>
      <c r="AP16" s="323">
        <f>LPG!F18</f>
        <v>0</v>
      </c>
      <c r="AQ16" s="323">
        <f>Kerosene!F18</f>
        <v>0</v>
      </c>
      <c r="AR16" s="323">
        <f>'Marked Gasoil'!F18</f>
        <v>0</v>
      </c>
      <c r="AS16" s="323">
        <f>'Light, Medium &amp; Heavy Fuel Oils'!F18</f>
        <v>0</v>
      </c>
      <c r="AT16" s="323">
        <f>'Road Diesel'!F18</f>
        <v>0</v>
      </c>
      <c r="AU16" s="323">
        <f>Petrol!F18</f>
        <v>0</v>
      </c>
      <c r="AV16" s="323">
        <f>'Other Fuels'!F18</f>
        <v>0</v>
      </c>
      <c r="AW16" s="323">
        <f t="shared" si="6"/>
        <v>0</v>
      </c>
      <c r="AX16" s="323">
        <f t="shared" si="7"/>
        <v>0</v>
      </c>
      <c r="AY16" s="495">
        <f t="shared" si="22"/>
        <v>0</v>
      </c>
      <c r="AZ16" s="490" t="e">
        <f t="shared" si="35"/>
        <v>#DIV/0!</v>
      </c>
      <c r="BA16" s="473" t="e">
        <f t="shared" si="36"/>
        <v>#DIV/0!</v>
      </c>
      <c r="BB16" s="473" t="e">
        <f t="shared" si="37"/>
        <v>#DIV/0!</v>
      </c>
      <c r="BC16" s="473" t="e">
        <f t="shared" si="38"/>
        <v>#DIV/0!</v>
      </c>
      <c r="BD16" s="473" t="e">
        <f t="shared" si="39"/>
        <v>#DIV/0!</v>
      </c>
      <c r="BE16" s="473" t="e">
        <f t="shared" si="40"/>
        <v>#DIV/0!</v>
      </c>
      <c r="BF16" s="473" t="e">
        <f t="shared" si="41"/>
        <v>#DIV/0!</v>
      </c>
      <c r="BG16" s="473" t="e">
        <f t="shared" si="42"/>
        <v>#DIV/0!</v>
      </c>
      <c r="BH16" s="473" t="e">
        <f t="shared" si="43"/>
        <v>#DIV/0!</v>
      </c>
      <c r="BI16" s="473" t="e">
        <f t="shared" si="44"/>
        <v>#DIV/0!</v>
      </c>
      <c r="BJ16" s="473" t="e">
        <f t="shared" si="45"/>
        <v>#DIV/0!</v>
      </c>
      <c r="BK16" s="496" t="e">
        <f t="shared" si="46"/>
        <v>#DIV/0!</v>
      </c>
      <c r="CE16" s="478"/>
      <c r="CF16" s="478"/>
      <c r="CG16" s="478"/>
      <c r="CH16" s="478"/>
      <c r="CI16" s="478"/>
      <c r="CJ16" s="478"/>
      <c r="CK16" s="478"/>
      <c r="CL16" s="478"/>
      <c r="CM16" s="478"/>
      <c r="CN16" s="478"/>
      <c r="CO16" s="478"/>
      <c r="CP16" s="478"/>
      <c r="CQ16" s="478"/>
      <c r="CR16" s="478"/>
      <c r="CS16" s="478"/>
      <c r="CT16" s="478"/>
      <c r="CU16" s="478"/>
      <c r="CV16" s="478"/>
    </row>
    <row r="17" spans="1:113" ht="14.25" customHeight="1" x14ac:dyDescent="0.2">
      <c r="A17" s="340" t="s">
        <v>9</v>
      </c>
      <c r="B17" s="328">
        <f t="shared" si="2"/>
        <v>0</v>
      </c>
      <c r="C17" s="511"/>
      <c r="D17" s="512"/>
      <c r="E17" s="512"/>
      <c r="F17" s="512"/>
      <c r="G17" s="512"/>
      <c r="H17" s="512"/>
      <c r="I17" s="512"/>
      <c r="J17" s="512"/>
      <c r="K17" s="512"/>
      <c r="L17" s="512"/>
      <c r="M17" s="512"/>
      <c r="N17" s="513"/>
      <c r="O17" s="333">
        <f>Electricity!D19</f>
        <v>0</v>
      </c>
      <c r="P17" s="322">
        <f>NG!D19</f>
        <v>0</v>
      </c>
      <c r="Q17" s="322">
        <f>LPG!E19</f>
        <v>0</v>
      </c>
      <c r="R17" s="322">
        <f>Kerosene!E19</f>
        <v>0</v>
      </c>
      <c r="S17" s="322">
        <f>'Marked Gasoil'!E19</f>
        <v>0</v>
      </c>
      <c r="T17" s="322">
        <f>'Light, Medium &amp; Heavy Fuel Oils'!E19</f>
        <v>0</v>
      </c>
      <c r="U17" s="322">
        <f>'Road Diesel'!E19</f>
        <v>0</v>
      </c>
      <c r="V17" s="322">
        <f>Petrol!E19</f>
        <v>0</v>
      </c>
      <c r="W17" s="322">
        <f>'Other Fuels'!E19</f>
        <v>0</v>
      </c>
      <c r="X17" s="493">
        <f t="shared" si="3"/>
        <v>0</v>
      </c>
      <c r="Y17" s="322">
        <f t="shared" si="4"/>
        <v>0</v>
      </c>
      <c r="Z17" s="494">
        <f t="shared" si="9"/>
        <v>0</v>
      </c>
      <c r="AA17" s="523" t="e">
        <f t="shared" si="47"/>
        <v>#DIV/0!</v>
      </c>
      <c r="AB17" s="524" t="e">
        <f t="shared" si="48"/>
        <v>#DIV/0!</v>
      </c>
      <c r="AC17" s="524" t="e">
        <f t="shared" si="49"/>
        <v>#DIV/0!</v>
      </c>
      <c r="AD17" s="524" t="e">
        <f t="shared" si="50"/>
        <v>#DIV/0!</v>
      </c>
      <c r="AE17" s="524" t="e">
        <f t="shared" si="51"/>
        <v>#DIV/0!</v>
      </c>
      <c r="AF17" s="524" t="e">
        <f t="shared" si="52"/>
        <v>#DIV/0!</v>
      </c>
      <c r="AG17" s="524" t="e">
        <f t="shared" si="53"/>
        <v>#DIV/0!</v>
      </c>
      <c r="AH17" s="524" t="e">
        <f t="shared" si="54"/>
        <v>#DIV/0!</v>
      </c>
      <c r="AI17" s="524" t="e">
        <f t="shared" si="55"/>
        <v>#DIV/0!</v>
      </c>
      <c r="AJ17" s="525" t="e">
        <f t="shared" si="56"/>
        <v>#DIV/0!</v>
      </c>
      <c r="AK17" s="525" t="e">
        <f t="shared" si="57"/>
        <v>#DIV/0!</v>
      </c>
      <c r="AL17" s="525" t="e">
        <f t="shared" si="58"/>
        <v>#DIV/0!</v>
      </c>
      <c r="AM17" s="526"/>
      <c r="AN17" s="487">
        <f>Electricity!H19</f>
        <v>0</v>
      </c>
      <c r="AO17" s="323">
        <f>NG!H19</f>
        <v>0</v>
      </c>
      <c r="AP17" s="323">
        <f>LPG!F19</f>
        <v>0</v>
      </c>
      <c r="AQ17" s="323">
        <f>Kerosene!F19</f>
        <v>0</v>
      </c>
      <c r="AR17" s="323">
        <f>'Marked Gasoil'!F19</f>
        <v>0</v>
      </c>
      <c r="AS17" s="323">
        <f>'Light, Medium &amp; Heavy Fuel Oils'!F19</f>
        <v>0</v>
      </c>
      <c r="AT17" s="323">
        <f>'Road Diesel'!F19</f>
        <v>0</v>
      </c>
      <c r="AU17" s="323">
        <f>Petrol!F19</f>
        <v>0</v>
      </c>
      <c r="AV17" s="323">
        <f>'Other Fuels'!F19</f>
        <v>0</v>
      </c>
      <c r="AW17" s="323">
        <f t="shared" si="6"/>
        <v>0</v>
      </c>
      <c r="AX17" s="323">
        <f t="shared" si="7"/>
        <v>0</v>
      </c>
      <c r="AY17" s="495">
        <f t="shared" si="22"/>
        <v>0</v>
      </c>
      <c r="AZ17" s="490" t="e">
        <f t="shared" si="35"/>
        <v>#DIV/0!</v>
      </c>
      <c r="BA17" s="473" t="e">
        <f t="shared" si="36"/>
        <v>#DIV/0!</v>
      </c>
      <c r="BB17" s="473" t="e">
        <f t="shared" si="37"/>
        <v>#DIV/0!</v>
      </c>
      <c r="BC17" s="473" t="e">
        <f t="shared" si="38"/>
        <v>#DIV/0!</v>
      </c>
      <c r="BD17" s="473" t="e">
        <f t="shared" si="39"/>
        <v>#DIV/0!</v>
      </c>
      <c r="BE17" s="473" t="e">
        <f t="shared" si="40"/>
        <v>#DIV/0!</v>
      </c>
      <c r="BF17" s="473" t="e">
        <f t="shared" si="41"/>
        <v>#DIV/0!</v>
      </c>
      <c r="BG17" s="473" t="e">
        <f t="shared" si="42"/>
        <v>#DIV/0!</v>
      </c>
      <c r="BH17" s="473" t="e">
        <f t="shared" si="43"/>
        <v>#DIV/0!</v>
      </c>
      <c r="BI17" s="473" t="e">
        <f t="shared" si="44"/>
        <v>#DIV/0!</v>
      </c>
      <c r="BJ17" s="473" t="e">
        <f t="shared" si="45"/>
        <v>#DIV/0!</v>
      </c>
      <c r="BK17" s="496" t="e">
        <f t="shared" si="46"/>
        <v>#DIV/0!</v>
      </c>
      <c r="CE17" s="478"/>
      <c r="CF17" s="478"/>
      <c r="CG17" s="478"/>
      <c r="CH17" s="478"/>
      <c r="CI17" s="478"/>
      <c r="CJ17" s="478"/>
      <c r="CK17" s="478"/>
      <c r="CL17" s="478"/>
      <c r="CM17" s="478"/>
      <c r="CN17" s="478"/>
      <c r="CO17" s="478"/>
      <c r="CP17" s="478"/>
      <c r="CQ17" s="478"/>
      <c r="CR17" s="478"/>
      <c r="CS17" s="478"/>
      <c r="CT17" s="478"/>
      <c r="CU17" s="478"/>
      <c r="CV17" s="478"/>
    </row>
    <row r="18" spans="1:113" ht="14.25" customHeight="1" x14ac:dyDescent="0.2">
      <c r="A18" s="340" t="s">
        <v>10</v>
      </c>
      <c r="B18" s="328">
        <f t="shared" si="2"/>
        <v>0</v>
      </c>
      <c r="C18" s="511"/>
      <c r="D18" s="512"/>
      <c r="E18" s="512"/>
      <c r="F18" s="512"/>
      <c r="G18" s="512"/>
      <c r="H18" s="512"/>
      <c r="I18" s="512"/>
      <c r="J18" s="512"/>
      <c r="K18" s="512"/>
      <c r="L18" s="512"/>
      <c r="M18" s="512"/>
      <c r="N18" s="513"/>
      <c r="O18" s="333">
        <f>Electricity!D20</f>
        <v>0</v>
      </c>
      <c r="P18" s="322">
        <f>NG!D20</f>
        <v>0</v>
      </c>
      <c r="Q18" s="322">
        <f>LPG!E20</f>
        <v>0</v>
      </c>
      <c r="R18" s="322">
        <f>Kerosene!E20</f>
        <v>0</v>
      </c>
      <c r="S18" s="322">
        <f>'Marked Gasoil'!E20</f>
        <v>0</v>
      </c>
      <c r="T18" s="322">
        <f>'Light, Medium &amp; Heavy Fuel Oils'!E20</f>
        <v>0</v>
      </c>
      <c r="U18" s="322">
        <f>'Road Diesel'!E20</f>
        <v>0</v>
      </c>
      <c r="V18" s="322">
        <f>Petrol!E20</f>
        <v>0</v>
      </c>
      <c r="W18" s="322">
        <f>'Other Fuels'!E20</f>
        <v>0</v>
      </c>
      <c r="X18" s="493">
        <f t="shared" si="3"/>
        <v>0</v>
      </c>
      <c r="Y18" s="322">
        <f t="shared" si="4"/>
        <v>0</v>
      </c>
      <c r="Z18" s="494">
        <f t="shared" si="9"/>
        <v>0</v>
      </c>
      <c r="AA18" s="523" t="e">
        <f t="shared" si="47"/>
        <v>#DIV/0!</v>
      </c>
      <c r="AB18" s="524" t="e">
        <f t="shared" si="48"/>
        <v>#DIV/0!</v>
      </c>
      <c r="AC18" s="524" t="e">
        <f t="shared" si="49"/>
        <v>#DIV/0!</v>
      </c>
      <c r="AD18" s="524" t="e">
        <f t="shared" si="50"/>
        <v>#DIV/0!</v>
      </c>
      <c r="AE18" s="524" t="e">
        <f t="shared" si="51"/>
        <v>#DIV/0!</v>
      </c>
      <c r="AF18" s="524" t="e">
        <f t="shared" si="52"/>
        <v>#DIV/0!</v>
      </c>
      <c r="AG18" s="524" t="e">
        <f t="shared" si="53"/>
        <v>#DIV/0!</v>
      </c>
      <c r="AH18" s="524" t="e">
        <f t="shared" si="54"/>
        <v>#DIV/0!</v>
      </c>
      <c r="AI18" s="524" t="e">
        <f t="shared" si="55"/>
        <v>#DIV/0!</v>
      </c>
      <c r="AJ18" s="525" t="e">
        <f t="shared" si="56"/>
        <v>#DIV/0!</v>
      </c>
      <c r="AK18" s="525" t="e">
        <f t="shared" si="57"/>
        <v>#DIV/0!</v>
      </c>
      <c r="AL18" s="525" t="e">
        <f t="shared" si="58"/>
        <v>#DIV/0!</v>
      </c>
      <c r="AM18" s="526"/>
      <c r="AN18" s="487">
        <f>Electricity!H20</f>
        <v>0</v>
      </c>
      <c r="AO18" s="323">
        <f>NG!H20</f>
        <v>0</v>
      </c>
      <c r="AP18" s="323">
        <f>LPG!F20</f>
        <v>0</v>
      </c>
      <c r="AQ18" s="323">
        <f>Kerosene!F20</f>
        <v>0</v>
      </c>
      <c r="AR18" s="323">
        <f>'Marked Gasoil'!F20</f>
        <v>0</v>
      </c>
      <c r="AS18" s="323">
        <f>'Light, Medium &amp; Heavy Fuel Oils'!F20</f>
        <v>0</v>
      </c>
      <c r="AT18" s="323">
        <f>'Road Diesel'!F20</f>
        <v>0</v>
      </c>
      <c r="AU18" s="323">
        <f>Petrol!F20</f>
        <v>0</v>
      </c>
      <c r="AV18" s="323">
        <f>'Other Fuels'!F20</f>
        <v>0</v>
      </c>
      <c r="AW18" s="323">
        <f t="shared" si="6"/>
        <v>0</v>
      </c>
      <c r="AX18" s="323">
        <f t="shared" si="7"/>
        <v>0</v>
      </c>
      <c r="AY18" s="495">
        <f t="shared" si="22"/>
        <v>0</v>
      </c>
      <c r="AZ18" s="490" t="e">
        <f t="shared" si="35"/>
        <v>#DIV/0!</v>
      </c>
      <c r="BA18" s="473" t="e">
        <f t="shared" si="36"/>
        <v>#DIV/0!</v>
      </c>
      <c r="BB18" s="473" t="e">
        <f t="shared" si="37"/>
        <v>#DIV/0!</v>
      </c>
      <c r="BC18" s="473" t="e">
        <f t="shared" si="38"/>
        <v>#DIV/0!</v>
      </c>
      <c r="BD18" s="473" t="e">
        <f t="shared" si="39"/>
        <v>#DIV/0!</v>
      </c>
      <c r="BE18" s="473" t="e">
        <f t="shared" si="40"/>
        <v>#DIV/0!</v>
      </c>
      <c r="BF18" s="473" t="e">
        <f t="shared" si="41"/>
        <v>#DIV/0!</v>
      </c>
      <c r="BG18" s="473" t="e">
        <f t="shared" si="42"/>
        <v>#DIV/0!</v>
      </c>
      <c r="BH18" s="473" t="e">
        <f t="shared" si="43"/>
        <v>#DIV/0!</v>
      </c>
      <c r="BI18" s="473" t="e">
        <f t="shared" si="44"/>
        <v>#DIV/0!</v>
      </c>
      <c r="BJ18" s="473" t="e">
        <f t="shared" si="45"/>
        <v>#DIV/0!</v>
      </c>
      <c r="BK18" s="496" t="e">
        <f t="shared" si="46"/>
        <v>#DIV/0!</v>
      </c>
      <c r="CE18" s="478"/>
      <c r="CF18" s="478"/>
      <c r="CG18" s="478"/>
      <c r="CH18" s="478"/>
      <c r="CI18" s="478"/>
      <c r="CJ18" s="478"/>
      <c r="CK18" s="478"/>
      <c r="CL18" s="478"/>
      <c r="CM18" s="478"/>
      <c r="CN18" s="478"/>
      <c r="CO18" s="478"/>
      <c r="CP18" s="478"/>
      <c r="CQ18" s="478"/>
      <c r="CR18" s="478"/>
      <c r="CS18" s="478"/>
      <c r="CT18" s="478"/>
      <c r="CU18" s="478"/>
      <c r="CV18" s="478"/>
    </row>
    <row r="19" spans="1:113" ht="14.25" customHeight="1" thickBot="1" x14ac:dyDescent="0.25">
      <c r="A19" s="550" t="s">
        <v>11</v>
      </c>
      <c r="B19" s="551">
        <f t="shared" si="2"/>
        <v>0</v>
      </c>
      <c r="C19" s="511"/>
      <c r="D19" s="514"/>
      <c r="E19" s="514"/>
      <c r="F19" s="514"/>
      <c r="G19" s="514"/>
      <c r="H19" s="514"/>
      <c r="I19" s="514"/>
      <c r="J19" s="514"/>
      <c r="K19" s="514"/>
      <c r="L19" s="514"/>
      <c r="M19" s="514"/>
      <c r="N19" s="513"/>
      <c r="O19" s="334">
        <f>Electricity!D21</f>
        <v>0</v>
      </c>
      <c r="P19" s="335">
        <f>NG!D21</f>
        <v>0</v>
      </c>
      <c r="Q19" s="335">
        <f>LPG!E21</f>
        <v>0</v>
      </c>
      <c r="R19" s="335">
        <f>Kerosene!E21</f>
        <v>0</v>
      </c>
      <c r="S19" s="335">
        <f>'Marked Gasoil'!E21</f>
        <v>0</v>
      </c>
      <c r="T19" s="335">
        <f>'Light, Medium &amp; Heavy Fuel Oils'!E21</f>
        <v>0</v>
      </c>
      <c r="U19" s="335">
        <f>'Road Diesel'!E21</f>
        <v>0</v>
      </c>
      <c r="V19" s="335">
        <f>Petrol!E21</f>
        <v>0</v>
      </c>
      <c r="W19" s="335">
        <f>'Other Fuels'!E21</f>
        <v>0</v>
      </c>
      <c r="X19" s="497">
        <f t="shared" si="3"/>
        <v>0</v>
      </c>
      <c r="Y19" s="497">
        <f t="shared" si="4"/>
        <v>0</v>
      </c>
      <c r="Z19" s="498">
        <f t="shared" si="9"/>
        <v>0</v>
      </c>
      <c r="AA19" s="523" t="e">
        <f t="shared" si="47"/>
        <v>#DIV/0!</v>
      </c>
      <c r="AB19" s="524" t="e">
        <f t="shared" si="48"/>
        <v>#DIV/0!</v>
      </c>
      <c r="AC19" s="524" t="e">
        <f t="shared" si="49"/>
        <v>#DIV/0!</v>
      </c>
      <c r="AD19" s="524" t="e">
        <f t="shared" si="50"/>
        <v>#DIV/0!</v>
      </c>
      <c r="AE19" s="524" t="e">
        <f t="shared" si="51"/>
        <v>#DIV/0!</v>
      </c>
      <c r="AF19" s="524" t="e">
        <f t="shared" si="52"/>
        <v>#DIV/0!</v>
      </c>
      <c r="AG19" s="524" t="e">
        <f t="shared" si="53"/>
        <v>#DIV/0!</v>
      </c>
      <c r="AH19" s="524" t="e">
        <f t="shared" si="54"/>
        <v>#DIV/0!</v>
      </c>
      <c r="AI19" s="524" t="e">
        <f t="shared" si="55"/>
        <v>#DIV/0!</v>
      </c>
      <c r="AJ19" s="525" t="e">
        <f t="shared" si="56"/>
        <v>#DIV/0!</v>
      </c>
      <c r="AK19" s="525" t="e">
        <f t="shared" si="57"/>
        <v>#DIV/0!</v>
      </c>
      <c r="AL19" s="525" t="e">
        <f t="shared" si="58"/>
        <v>#DIV/0!</v>
      </c>
      <c r="AM19" s="526"/>
      <c r="AN19" s="499">
        <f>Electricity!H21</f>
        <v>0</v>
      </c>
      <c r="AO19" s="336">
        <f>NG!H21</f>
        <v>0</v>
      </c>
      <c r="AP19" s="336">
        <f>LPG!F21</f>
        <v>0</v>
      </c>
      <c r="AQ19" s="336">
        <f>Kerosene!F21</f>
        <v>0</v>
      </c>
      <c r="AR19" s="336">
        <f>'Marked Gasoil'!F21</f>
        <v>0</v>
      </c>
      <c r="AS19" s="336">
        <f>'Light, Medium &amp; Heavy Fuel Oils'!F21</f>
        <v>0</v>
      </c>
      <c r="AT19" s="336">
        <f>'Road Diesel'!F21</f>
        <v>0</v>
      </c>
      <c r="AU19" s="336">
        <f>Petrol!F21</f>
        <v>0</v>
      </c>
      <c r="AV19" s="336">
        <f>'Other Fuels'!F21</f>
        <v>0</v>
      </c>
      <c r="AW19" s="323">
        <f t="shared" si="6"/>
        <v>0</v>
      </c>
      <c r="AX19" s="323">
        <f t="shared" si="7"/>
        <v>0</v>
      </c>
      <c r="AY19" s="500">
        <f t="shared" si="22"/>
        <v>0</v>
      </c>
      <c r="AZ19" s="501" t="e">
        <f t="shared" si="35"/>
        <v>#DIV/0!</v>
      </c>
      <c r="BA19" s="474" t="e">
        <f t="shared" si="36"/>
        <v>#DIV/0!</v>
      </c>
      <c r="BB19" s="474" t="e">
        <f t="shared" si="37"/>
        <v>#DIV/0!</v>
      </c>
      <c r="BC19" s="474" t="e">
        <f t="shared" si="38"/>
        <v>#DIV/0!</v>
      </c>
      <c r="BD19" s="474" t="e">
        <f t="shared" si="39"/>
        <v>#DIV/0!</v>
      </c>
      <c r="BE19" s="474" t="e">
        <f t="shared" si="40"/>
        <v>#DIV/0!</v>
      </c>
      <c r="BF19" s="474" t="e">
        <f t="shared" si="41"/>
        <v>#DIV/0!</v>
      </c>
      <c r="BG19" s="474" t="e">
        <f t="shared" si="42"/>
        <v>#DIV/0!</v>
      </c>
      <c r="BH19" s="474" t="e">
        <f t="shared" si="43"/>
        <v>#DIV/0!</v>
      </c>
      <c r="BI19" s="473" t="e">
        <f t="shared" si="44"/>
        <v>#DIV/0!</v>
      </c>
      <c r="BJ19" s="473" t="e">
        <f t="shared" si="45"/>
        <v>#DIV/0!</v>
      </c>
      <c r="BK19" s="502" t="e">
        <f t="shared" si="46"/>
        <v>#DIV/0!</v>
      </c>
      <c r="CE19" s="478"/>
      <c r="CF19" s="478"/>
      <c r="CG19" s="478"/>
      <c r="CH19" s="478"/>
      <c r="CI19" s="478"/>
      <c r="CJ19" s="478"/>
      <c r="CK19" s="478"/>
      <c r="CL19" s="478"/>
      <c r="CM19" s="478"/>
      <c r="CN19" s="478"/>
      <c r="CO19" s="478"/>
      <c r="CP19" s="478"/>
      <c r="CQ19" s="478"/>
      <c r="CR19" s="478"/>
      <c r="CS19" s="478"/>
      <c r="CT19" s="478"/>
      <c r="CU19" s="478"/>
      <c r="CV19" s="478"/>
    </row>
    <row r="20" spans="1:113" ht="19.5" customHeight="1" thickBot="1" x14ac:dyDescent="0.25">
      <c r="A20" s="114" t="s">
        <v>24</v>
      </c>
      <c r="B20" s="552">
        <f>Year1</f>
        <v>0</v>
      </c>
      <c r="C20" s="357">
        <f t="shared" ref="C20:Q20" si="59">SUM(C8:C19)</f>
        <v>0</v>
      </c>
      <c r="D20" s="351">
        <f t="shared" si="59"/>
        <v>0</v>
      </c>
      <c r="E20" s="351">
        <f t="shared" si="59"/>
        <v>0</v>
      </c>
      <c r="F20" s="351">
        <f t="shared" si="59"/>
        <v>0</v>
      </c>
      <c r="G20" s="351">
        <f t="shared" si="59"/>
        <v>0</v>
      </c>
      <c r="H20" s="351">
        <f t="shared" si="59"/>
        <v>0</v>
      </c>
      <c r="I20" s="351">
        <f t="shared" si="59"/>
        <v>0</v>
      </c>
      <c r="J20" s="351">
        <f t="shared" si="59"/>
        <v>0</v>
      </c>
      <c r="K20" s="351">
        <f t="shared" si="59"/>
        <v>0</v>
      </c>
      <c r="L20" s="351">
        <f t="shared" si="59"/>
        <v>0</v>
      </c>
      <c r="M20" s="351">
        <f t="shared" si="59"/>
        <v>0</v>
      </c>
      <c r="N20" s="351">
        <f t="shared" si="59"/>
        <v>0</v>
      </c>
      <c r="O20" s="357">
        <f t="shared" si="59"/>
        <v>0</v>
      </c>
      <c r="P20" s="351">
        <f t="shared" si="59"/>
        <v>0</v>
      </c>
      <c r="Q20" s="358">
        <f t="shared" si="59"/>
        <v>0</v>
      </c>
      <c r="R20" s="358">
        <f t="shared" ref="R20:Y20" si="60">SUM(R8:R19)</f>
        <v>0</v>
      </c>
      <c r="S20" s="358">
        <f t="shared" si="60"/>
        <v>0</v>
      </c>
      <c r="T20" s="358">
        <f t="shared" si="60"/>
        <v>0</v>
      </c>
      <c r="U20" s="358">
        <f t="shared" si="60"/>
        <v>0</v>
      </c>
      <c r="V20" s="358">
        <f t="shared" si="60"/>
        <v>0</v>
      </c>
      <c r="W20" s="358">
        <f t="shared" si="60"/>
        <v>0</v>
      </c>
      <c r="X20" s="358">
        <f t="shared" si="60"/>
        <v>0</v>
      </c>
      <c r="Y20" s="358">
        <f t="shared" si="60"/>
        <v>0</v>
      </c>
      <c r="Z20" s="356">
        <f>SUM(Z8:Z19)</f>
        <v>0</v>
      </c>
      <c r="AA20" s="527" t="e">
        <f>O20/C20</f>
        <v>#DIV/0!</v>
      </c>
      <c r="AB20" s="528" t="e">
        <f t="shared" ref="AB20:AL20" si="61">P20/D20</f>
        <v>#DIV/0!</v>
      </c>
      <c r="AC20" s="528" t="e">
        <f t="shared" si="61"/>
        <v>#DIV/0!</v>
      </c>
      <c r="AD20" s="528" t="e">
        <f t="shared" si="61"/>
        <v>#DIV/0!</v>
      </c>
      <c r="AE20" s="528" t="e">
        <f t="shared" si="61"/>
        <v>#DIV/0!</v>
      </c>
      <c r="AF20" s="528" t="e">
        <f t="shared" si="61"/>
        <v>#DIV/0!</v>
      </c>
      <c r="AG20" s="528" t="e">
        <f t="shared" si="61"/>
        <v>#DIV/0!</v>
      </c>
      <c r="AH20" s="528" t="e">
        <f t="shared" si="61"/>
        <v>#DIV/0!</v>
      </c>
      <c r="AI20" s="528" t="e">
        <f t="shared" si="61"/>
        <v>#DIV/0!</v>
      </c>
      <c r="AJ20" s="528" t="e">
        <f t="shared" si="61"/>
        <v>#DIV/0!</v>
      </c>
      <c r="AK20" s="529" t="e">
        <f t="shared" si="61"/>
        <v>#DIV/0!</v>
      </c>
      <c r="AL20" s="529" t="e">
        <f t="shared" si="61"/>
        <v>#DIV/0!</v>
      </c>
      <c r="AM20" s="530"/>
      <c r="AN20" s="470">
        <f>SUM(AN8:AN19)</f>
        <v>0</v>
      </c>
      <c r="AO20" s="353">
        <f t="shared" ref="AO20:AY20" si="62">SUM(AO8:AO19)</f>
        <v>0</v>
      </c>
      <c r="AP20" s="353">
        <f t="shared" si="62"/>
        <v>0</v>
      </c>
      <c r="AQ20" s="353">
        <f t="shared" si="62"/>
        <v>0</v>
      </c>
      <c r="AR20" s="353">
        <f t="shared" si="62"/>
        <v>0</v>
      </c>
      <c r="AS20" s="353">
        <f t="shared" ref="AS20:AX20" si="63">SUM(AS8:AS19)</f>
        <v>0</v>
      </c>
      <c r="AT20" s="353">
        <f t="shared" si="63"/>
        <v>0</v>
      </c>
      <c r="AU20" s="353">
        <f t="shared" si="63"/>
        <v>0</v>
      </c>
      <c r="AV20" s="353">
        <f t="shared" si="63"/>
        <v>0</v>
      </c>
      <c r="AW20" s="353">
        <f t="shared" si="63"/>
        <v>0</v>
      </c>
      <c r="AX20" s="353">
        <f t="shared" si="63"/>
        <v>0</v>
      </c>
      <c r="AY20" s="353">
        <f t="shared" si="62"/>
        <v>0</v>
      </c>
      <c r="AZ20" s="475" t="e">
        <f>AN20/C20</f>
        <v>#DIV/0!</v>
      </c>
      <c r="BA20" s="476" t="e">
        <f>AO20/D20</f>
        <v>#DIV/0!</v>
      </c>
      <c r="BB20" s="476" t="e">
        <f t="shared" ref="BB20:BK20" si="64">AP20/E20</f>
        <v>#DIV/0!</v>
      </c>
      <c r="BC20" s="476" t="e">
        <f t="shared" si="64"/>
        <v>#DIV/0!</v>
      </c>
      <c r="BD20" s="476" t="e">
        <f t="shared" si="64"/>
        <v>#DIV/0!</v>
      </c>
      <c r="BE20" s="476" t="e">
        <f t="shared" si="64"/>
        <v>#DIV/0!</v>
      </c>
      <c r="BF20" s="476" t="e">
        <f t="shared" si="64"/>
        <v>#DIV/0!</v>
      </c>
      <c r="BG20" s="476" t="e">
        <f t="shared" si="64"/>
        <v>#DIV/0!</v>
      </c>
      <c r="BH20" s="476" t="e">
        <f t="shared" si="64"/>
        <v>#DIV/0!</v>
      </c>
      <c r="BI20" s="476" t="e">
        <f t="shared" si="64"/>
        <v>#DIV/0!</v>
      </c>
      <c r="BJ20" s="476" t="e">
        <f t="shared" si="64"/>
        <v>#DIV/0!</v>
      </c>
      <c r="BK20" s="477" t="e">
        <f t="shared" si="64"/>
        <v>#DIV/0!</v>
      </c>
      <c r="CE20" s="478"/>
      <c r="CF20" s="478"/>
      <c r="CG20" s="478"/>
      <c r="CH20" s="478"/>
      <c r="CI20" s="478"/>
      <c r="CJ20" s="478"/>
      <c r="CK20" s="478"/>
      <c r="CL20" s="478"/>
      <c r="CM20" s="478"/>
      <c r="CN20" s="478"/>
      <c r="CO20" s="478"/>
      <c r="CP20" s="478"/>
      <c r="CQ20" s="478"/>
      <c r="CR20" s="478"/>
      <c r="CS20" s="478"/>
      <c r="CT20" s="478"/>
      <c r="CU20" s="478"/>
      <c r="CV20" s="478"/>
    </row>
    <row r="21" spans="1:113" ht="12.75" thickBot="1" x14ac:dyDescent="0.25">
      <c r="BO21" s="320"/>
    </row>
    <row r="22" spans="1:113" s="517" customFormat="1" x14ac:dyDescent="0.2">
      <c r="A22" s="568" t="s">
        <v>243</v>
      </c>
      <c r="B22" s="569"/>
      <c r="C22" s="37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70"/>
      <c r="BB22" s="370"/>
      <c r="BC22" s="370"/>
      <c r="BD22" s="370"/>
      <c r="BE22" s="370"/>
      <c r="BF22" s="370"/>
      <c r="BG22" s="370"/>
      <c r="BH22" s="370"/>
      <c r="BI22" s="370"/>
      <c r="BJ22" s="370"/>
      <c r="BK22" s="516"/>
      <c r="BL22" s="516"/>
      <c r="BM22" s="516"/>
      <c r="BN22" s="516"/>
      <c r="BO22" s="531"/>
      <c r="BP22" s="532"/>
      <c r="BQ22" s="532"/>
      <c r="BR22" s="532"/>
      <c r="BS22" s="532"/>
      <c r="BT22" s="532"/>
      <c r="BU22" s="532"/>
      <c r="BV22" s="532"/>
      <c r="BW22" s="532"/>
      <c r="BX22" s="532"/>
      <c r="BY22" s="532"/>
      <c r="BZ22" s="532"/>
      <c r="CA22" s="532"/>
      <c r="CB22" s="532"/>
      <c r="CC22" s="532"/>
      <c r="CD22" s="532"/>
      <c r="CE22" s="516"/>
      <c r="CF22" s="516"/>
      <c r="CG22" s="516"/>
      <c r="CH22" s="516"/>
      <c r="CI22" s="516"/>
      <c r="CJ22" s="516"/>
      <c r="CK22" s="516"/>
      <c r="CL22" s="516"/>
      <c r="CM22" s="516"/>
      <c r="CN22" s="516"/>
      <c r="CO22" s="516"/>
      <c r="CP22" s="516"/>
      <c r="CQ22" s="516"/>
      <c r="CR22" s="516"/>
      <c r="CS22" s="516"/>
      <c r="CT22" s="516"/>
      <c r="CU22" s="516"/>
      <c r="CV22" s="516"/>
      <c r="CW22" s="516"/>
      <c r="CX22" s="516"/>
      <c r="CY22" s="516"/>
      <c r="CZ22" s="516"/>
      <c r="DA22" s="516"/>
      <c r="DB22" s="516"/>
      <c r="DC22" s="516"/>
      <c r="DD22" s="516"/>
      <c r="DE22" s="516"/>
      <c r="DF22" s="516"/>
      <c r="DG22" s="516"/>
      <c r="DH22" s="516"/>
      <c r="DI22" s="377"/>
    </row>
    <row r="23" spans="1:113" s="14" customFormat="1" x14ac:dyDescent="0.2">
      <c r="A23" s="570"/>
      <c r="B23" s="571"/>
      <c r="C23" s="368"/>
      <c r="D23" s="368"/>
      <c r="E23" s="368"/>
      <c r="F23" s="368"/>
      <c r="G23" s="368"/>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c r="AN23" s="368"/>
      <c r="AO23" s="368"/>
      <c r="AP23" s="368"/>
      <c r="AQ23" s="368"/>
      <c r="AR23" s="368"/>
      <c r="AS23" s="368"/>
      <c r="AT23" s="368"/>
      <c r="AU23" s="368"/>
      <c r="AV23" s="368"/>
      <c r="AW23" s="368"/>
      <c r="AX23" s="368"/>
      <c r="AY23" s="368"/>
      <c r="AZ23" s="368"/>
      <c r="BA23" s="368"/>
      <c r="BB23" s="368"/>
      <c r="BC23" s="368"/>
      <c r="BD23" s="368"/>
      <c r="BE23" s="368"/>
      <c r="BF23" s="368"/>
      <c r="BG23" s="368"/>
      <c r="BH23" s="368"/>
      <c r="BI23" s="368"/>
      <c r="BJ23" s="368"/>
      <c r="BK23" s="515"/>
      <c r="BL23" s="515"/>
      <c r="BM23" s="515"/>
      <c r="BN23" s="515"/>
      <c r="BO23" s="533"/>
      <c r="BP23" s="534"/>
      <c r="BQ23" s="534"/>
      <c r="BR23" s="534"/>
      <c r="BS23" s="534"/>
      <c r="BT23" s="534"/>
      <c r="BU23" s="534"/>
      <c r="BV23" s="534"/>
      <c r="BW23" s="534"/>
      <c r="BX23" s="534"/>
      <c r="BY23" s="534"/>
      <c r="BZ23" s="534"/>
      <c r="CA23" s="534"/>
      <c r="CB23" s="534"/>
      <c r="CC23" s="534"/>
      <c r="CD23" s="534"/>
      <c r="CE23" s="515"/>
      <c r="CF23" s="515"/>
      <c r="CG23" s="515"/>
      <c r="CH23" s="515"/>
      <c r="CI23" s="515"/>
      <c r="CJ23" s="515"/>
      <c r="CK23" s="515"/>
      <c r="CL23" s="515"/>
      <c r="CM23" s="515"/>
      <c r="CN23" s="515"/>
      <c r="CO23" s="515"/>
      <c r="CP23" s="515"/>
      <c r="CQ23" s="515"/>
      <c r="CR23" s="515"/>
      <c r="CS23" s="515"/>
      <c r="CT23" s="515"/>
      <c r="CU23" s="515"/>
      <c r="CV23" s="515"/>
      <c r="CW23" s="515"/>
      <c r="CX23" s="515"/>
      <c r="CY23" s="515"/>
      <c r="CZ23" s="515"/>
      <c r="DA23" s="515"/>
      <c r="DB23" s="515"/>
      <c r="DC23" s="515"/>
      <c r="DD23" s="515"/>
      <c r="DE23" s="515"/>
      <c r="DF23" s="515"/>
      <c r="DG23" s="515"/>
      <c r="DH23" s="515"/>
      <c r="DI23" s="378"/>
    </row>
    <row r="24" spans="1:113" s="14" customFormat="1" x14ac:dyDescent="0.2">
      <c r="A24" s="570"/>
      <c r="B24" s="571"/>
      <c r="C24" s="368"/>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c r="AO24" s="368"/>
      <c r="AP24" s="368"/>
      <c r="AQ24" s="368"/>
      <c r="AR24" s="368"/>
      <c r="AS24" s="368"/>
      <c r="AT24" s="368"/>
      <c r="AU24" s="368"/>
      <c r="AV24" s="368"/>
      <c r="AW24" s="368"/>
      <c r="AX24" s="368"/>
      <c r="AY24" s="368"/>
      <c r="AZ24" s="368"/>
      <c r="BA24" s="368"/>
      <c r="BB24" s="368"/>
      <c r="BC24" s="368"/>
      <c r="BD24" s="368"/>
      <c r="BE24" s="368"/>
      <c r="BF24" s="368"/>
      <c r="BG24" s="368"/>
      <c r="BH24" s="368"/>
      <c r="BI24" s="368"/>
      <c r="BJ24" s="368"/>
      <c r="BK24" s="515"/>
      <c r="BL24" s="515"/>
      <c r="BM24" s="515"/>
      <c r="BN24" s="515"/>
      <c r="BO24" s="533"/>
      <c r="BP24" s="534"/>
      <c r="BQ24" s="534"/>
      <c r="BR24" s="534"/>
      <c r="BS24" s="534"/>
      <c r="BT24" s="534"/>
      <c r="BU24" s="534"/>
      <c r="BV24" s="534"/>
      <c r="BW24" s="534"/>
      <c r="BX24" s="534"/>
      <c r="BY24" s="534"/>
      <c r="BZ24" s="534"/>
      <c r="CA24" s="534"/>
      <c r="CB24" s="534"/>
      <c r="CC24" s="534"/>
      <c r="CD24" s="534"/>
      <c r="CE24" s="515"/>
      <c r="CF24" s="515"/>
      <c r="CG24" s="515"/>
      <c r="CH24" s="515"/>
      <c r="CI24" s="515"/>
      <c r="CJ24" s="515"/>
      <c r="CK24" s="515"/>
      <c r="CL24" s="515"/>
      <c r="CM24" s="515"/>
      <c r="CN24" s="515"/>
      <c r="CO24" s="515"/>
      <c r="CP24" s="515"/>
      <c r="CQ24" s="515"/>
      <c r="CR24" s="515"/>
      <c r="CS24" s="515"/>
      <c r="CT24" s="515"/>
      <c r="CU24" s="515"/>
      <c r="CV24" s="515"/>
      <c r="CW24" s="515"/>
      <c r="CX24" s="515"/>
      <c r="CY24" s="515"/>
      <c r="CZ24" s="515"/>
      <c r="DA24" s="515"/>
      <c r="DB24" s="515"/>
      <c r="DC24" s="515"/>
      <c r="DD24" s="515"/>
      <c r="DE24" s="515"/>
      <c r="DF24" s="515"/>
      <c r="DG24" s="515"/>
      <c r="DH24" s="515"/>
      <c r="DI24" s="378"/>
    </row>
    <row r="25" spans="1:113" s="14" customFormat="1" x14ac:dyDescent="0.2">
      <c r="A25" s="570"/>
      <c r="B25" s="571"/>
      <c r="C25" s="368"/>
      <c r="D25" s="368"/>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c r="AN25" s="368"/>
      <c r="AO25" s="368"/>
      <c r="AP25" s="368"/>
      <c r="AQ25" s="368"/>
      <c r="AR25" s="368"/>
      <c r="AS25" s="368"/>
      <c r="AT25" s="368"/>
      <c r="AU25" s="368"/>
      <c r="AV25" s="368"/>
      <c r="AW25" s="368"/>
      <c r="AX25" s="368"/>
      <c r="AY25" s="368"/>
      <c r="AZ25" s="368"/>
      <c r="BA25" s="368"/>
      <c r="BB25" s="368"/>
      <c r="BC25" s="368"/>
      <c r="BD25" s="368"/>
      <c r="BE25" s="368"/>
      <c r="BF25" s="368"/>
      <c r="BG25" s="368"/>
      <c r="BH25" s="368"/>
      <c r="BI25" s="368"/>
      <c r="BJ25" s="368"/>
      <c r="BK25" s="515"/>
      <c r="BL25" s="515"/>
      <c r="BM25" s="515"/>
      <c r="BN25" s="515"/>
      <c r="BO25" s="534"/>
      <c r="BP25" s="534"/>
      <c r="BQ25" s="534"/>
      <c r="BR25" s="534"/>
      <c r="BS25" s="534"/>
      <c r="BT25" s="534"/>
      <c r="BU25" s="534"/>
      <c r="BV25" s="534"/>
      <c r="BW25" s="534"/>
      <c r="BX25" s="534"/>
      <c r="BY25" s="534"/>
      <c r="BZ25" s="534"/>
      <c r="CA25" s="534"/>
      <c r="CB25" s="534"/>
      <c r="CC25" s="534"/>
      <c r="CD25" s="534"/>
      <c r="CE25" s="515"/>
      <c r="CF25" s="515"/>
      <c r="CG25" s="515"/>
      <c r="CH25" s="515"/>
      <c r="CI25" s="515"/>
      <c r="CJ25" s="515"/>
      <c r="CK25" s="515"/>
      <c r="CL25" s="515"/>
      <c r="CM25" s="515"/>
      <c r="CN25" s="515"/>
      <c r="CO25" s="515"/>
      <c r="CP25" s="515"/>
      <c r="CQ25" s="515"/>
      <c r="CR25" s="515"/>
      <c r="CS25" s="515"/>
      <c r="CT25" s="515"/>
      <c r="CU25" s="515"/>
      <c r="CV25" s="515"/>
      <c r="CW25" s="515"/>
      <c r="CX25" s="515"/>
      <c r="CY25" s="515"/>
      <c r="CZ25" s="515"/>
      <c r="DA25" s="515"/>
      <c r="DB25" s="515"/>
      <c r="DC25" s="515"/>
      <c r="DD25" s="515"/>
      <c r="DE25" s="515"/>
      <c r="DF25" s="515"/>
      <c r="DG25" s="515"/>
      <c r="DH25" s="515"/>
      <c r="DI25" s="378"/>
    </row>
    <row r="26" spans="1:113" s="14" customFormat="1" x14ac:dyDescent="0.2">
      <c r="A26" s="570"/>
      <c r="B26" s="571"/>
      <c r="C26" s="368"/>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c r="AN26" s="368"/>
      <c r="AO26" s="368"/>
      <c r="AP26" s="368"/>
      <c r="AQ26" s="368"/>
      <c r="AR26" s="368"/>
      <c r="AS26" s="368"/>
      <c r="AT26" s="368"/>
      <c r="AU26" s="368"/>
      <c r="AV26" s="368"/>
      <c r="AW26" s="368"/>
      <c r="AX26" s="368"/>
      <c r="AY26" s="368"/>
      <c r="AZ26" s="368"/>
      <c r="BA26" s="368"/>
      <c r="BB26" s="368"/>
      <c r="BC26" s="368"/>
      <c r="BD26" s="368"/>
      <c r="BE26" s="368"/>
      <c r="BF26" s="368"/>
      <c r="BG26" s="368"/>
      <c r="BH26" s="368"/>
      <c r="BI26" s="368"/>
      <c r="BJ26" s="368"/>
      <c r="BK26" s="515"/>
      <c r="BL26" s="515"/>
      <c r="BM26" s="515"/>
      <c r="BN26" s="515"/>
      <c r="BO26" s="534"/>
      <c r="BP26" s="534"/>
      <c r="BQ26" s="534"/>
      <c r="BR26" s="534"/>
      <c r="BS26" s="534"/>
      <c r="BT26" s="534"/>
      <c r="BU26" s="534"/>
      <c r="BV26" s="534"/>
      <c r="BW26" s="534"/>
      <c r="BX26" s="534"/>
      <c r="BY26" s="534"/>
      <c r="BZ26" s="534"/>
      <c r="CA26" s="534"/>
      <c r="CB26" s="534"/>
      <c r="CC26" s="534"/>
      <c r="CD26" s="534"/>
      <c r="CE26" s="515"/>
      <c r="CF26" s="515"/>
      <c r="CG26" s="515"/>
      <c r="CH26" s="515"/>
      <c r="CI26" s="515"/>
      <c r="CJ26" s="515"/>
      <c r="CK26" s="515"/>
      <c r="CL26" s="515"/>
      <c r="CM26" s="515"/>
      <c r="CN26" s="515"/>
      <c r="CO26" s="515"/>
      <c r="CP26" s="515"/>
      <c r="CQ26" s="515"/>
      <c r="CR26" s="515"/>
      <c r="CS26" s="515"/>
      <c r="CT26" s="515"/>
      <c r="CU26" s="515"/>
      <c r="CV26" s="515"/>
      <c r="CW26" s="515"/>
      <c r="CX26" s="515"/>
      <c r="CY26" s="515"/>
      <c r="CZ26" s="515"/>
      <c r="DA26" s="515"/>
      <c r="DB26" s="515"/>
      <c r="DC26" s="515"/>
      <c r="DD26" s="515"/>
      <c r="DE26" s="515"/>
      <c r="DF26" s="515"/>
      <c r="DG26" s="515"/>
      <c r="DH26" s="515"/>
      <c r="DI26" s="378"/>
    </row>
    <row r="27" spans="1:113" s="14" customFormat="1" x14ac:dyDescent="0.2">
      <c r="A27" s="570"/>
      <c r="B27" s="571"/>
      <c r="C27" s="368"/>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8"/>
      <c r="AM27" s="368"/>
      <c r="AN27" s="368"/>
      <c r="AO27" s="368"/>
      <c r="AP27" s="368"/>
      <c r="AQ27" s="368"/>
      <c r="AR27" s="368"/>
      <c r="AS27" s="368"/>
      <c r="AT27" s="368"/>
      <c r="AU27" s="368"/>
      <c r="AV27" s="368"/>
      <c r="AW27" s="368"/>
      <c r="AX27" s="368"/>
      <c r="AY27" s="368"/>
      <c r="AZ27" s="368"/>
      <c r="BA27" s="368"/>
      <c r="BB27" s="368"/>
      <c r="BC27" s="368"/>
      <c r="BD27" s="368"/>
      <c r="BE27" s="368"/>
      <c r="BF27" s="368"/>
      <c r="BG27" s="368"/>
      <c r="BH27" s="368"/>
      <c r="BI27" s="368"/>
      <c r="BJ27" s="368"/>
      <c r="BK27" s="515"/>
      <c r="BL27" s="515"/>
      <c r="BM27" s="515"/>
      <c r="BN27" s="515"/>
      <c r="BO27" s="534"/>
      <c r="BP27" s="534"/>
      <c r="BQ27" s="534"/>
      <c r="BR27" s="534"/>
      <c r="BS27" s="534"/>
      <c r="BT27" s="534"/>
      <c r="BU27" s="534"/>
      <c r="BV27" s="534"/>
      <c r="BW27" s="534"/>
      <c r="BX27" s="534"/>
      <c r="BY27" s="534"/>
      <c r="BZ27" s="534"/>
      <c r="CA27" s="534"/>
      <c r="CB27" s="534"/>
      <c r="CC27" s="534"/>
      <c r="CD27" s="534"/>
      <c r="CE27" s="515"/>
      <c r="CF27" s="515"/>
      <c r="CG27" s="515"/>
      <c r="CH27" s="515"/>
      <c r="CI27" s="515"/>
      <c r="CJ27" s="515"/>
      <c r="CK27" s="515"/>
      <c r="CL27" s="515"/>
      <c r="CM27" s="515"/>
      <c r="CN27" s="515"/>
      <c r="CO27" s="515"/>
      <c r="CP27" s="515"/>
      <c r="CQ27" s="515"/>
      <c r="CR27" s="515"/>
      <c r="CS27" s="515"/>
      <c r="CT27" s="515"/>
      <c r="CU27" s="515"/>
      <c r="CV27" s="515"/>
      <c r="CW27" s="515"/>
      <c r="CX27" s="515"/>
      <c r="CY27" s="515"/>
      <c r="CZ27" s="515"/>
      <c r="DA27" s="515"/>
      <c r="DB27" s="515"/>
      <c r="DC27" s="515"/>
      <c r="DD27" s="515"/>
      <c r="DE27" s="515"/>
      <c r="DF27" s="515"/>
      <c r="DG27" s="515"/>
      <c r="DH27" s="515"/>
      <c r="DI27" s="378"/>
    </row>
    <row r="28" spans="1:113" s="14" customFormat="1" x14ac:dyDescent="0.2">
      <c r="A28" s="570"/>
      <c r="B28" s="571"/>
      <c r="C28" s="368"/>
      <c r="D28" s="368"/>
      <c r="E28" s="368"/>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8"/>
      <c r="AM28" s="368"/>
      <c r="AN28" s="368"/>
      <c r="AO28" s="368"/>
      <c r="AP28" s="368"/>
      <c r="AQ28" s="368"/>
      <c r="AR28" s="368"/>
      <c r="AS28" s="368"/>
      <c r="AT28" s="368"/>
      <c r="AU28" s="368"/>
      <c r="AV28" s="368"/>
      <c r="AW28" s="368"/>
      <c r="AX28" s="368"/>
      <c r="AY28" s="368"/>
      <c r="AZ28" s="368"/>
      <c r="BA28" s="368"/>
      <c r="BB28" s="368"/>
      <c r="BC28" s="368"/>
      <c r="BD28" s="368"/>
      <c r="BE28" s="368"/>
      <c r="BF28" s="368"/>
      <c r="BG28" s="368"/>
      <c r="BH28" s="368"/>
      <c r="BI28" s="368"/>
      <c r="BJ28" s="368"/>
      <c r="BK28" s="515"/>
      <c r="BL28" s="515"/>
      <c r="BM28" s="515"/>
      <c r="BN28" s="515"/>
      <c r="BO28" s="534"/>
      <c r="BP28" s="534"/>
      <c r="BQ28" s="534"/>
      <c r="BR28" s="534"/>
      <c r="BS28" s="534"/>
      <c r="BT28" s="534"/>
      <c r="BU28" s="534"/>
      <c r="BV28" s="534"/>
      <c r="BW28" s="534"/>
      <c r="BX28" s="534"/>
      <c r="BY28" s="534"/>
      <c r="BZ28" s="534"/>
      <c r="CA28" s="534"/>
      <c r="CB28" s="534"/>
      <c r="CC28" s="534"/>
      <c r="CD28" s="534"/>
      <c r="CE28" s="515"/>
      <c r="CF28" s="515"/>
      <c r="CG28" s="515"/>
      <c r="CH28" s="515"/>
      <c r="CI28" s="515"/>
      <c r="CJ28" s="515"/>
      <c r="CK28" s="515"/>
      <c r="CL28" s="515"/>
      <c r="CM28" s="515"/>
      <c r="CN28" s="515"/>
      <c r="CO28" s="515"/>
      <c r="CP28" s="515"/>
      <c r="CQ28" s="515"/>
      <c r="CR28" s="515"/>
      <c r="CS28" s="515"/>
      <c r="CT28" s="515"/>
      <c r="CU28" s="515"/>
      <c r="CV28" s="515"/>
      <c r="CW28" s="515"/>
      <c r="CX28" s="515"/>
      <c r="CY28" s="515"/>
      <c r="CZ28" s="515"/>
      <c r="DA28" s="515"/>
      <c r="DB28" s="515"/>
      <c r="DC28" s="515"/>
      <c r="DD28" s="515"/>
      <c r="DE28" s="515"/>
      <c r="DF28" s="515"/>
      <c r="DG28" s="515"/>
      <c r="DH28" s="515"/>
      <c r="DI28" s="378"/>
    </row>
    <row r="29" spans="1:113" s="14" customFormat="1" x14ac:dyDescent="0.2">
      <c r="A29" s="570"/>
      <c r="B29" s="571"/>
      <c r="C29" s="368"/>
      <c r="D29" s="368"/>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68"/>
      <c r="AT29" s="368"/>
      <c r="AU29" s="368"/>
      <c r="AV29" s="368"/>
      <c r="AW29" s="368"/>
      <c r="AX29" s="368"/>
      <c r="AY29" s="368"/>
      <c r="AZ29" s="368"/>
      <c r="BA29" s="368"/>
      <c r="BB29" s="368"/>
      <c r="BC29" s="368"/>
      <c r="BD29" s="368"/>
      <c r="BE29" s="368"/>
      <c r="BF29" s="368"/>
      <c r="BG29" s="368"/>
      <c r="BH29" s="368"/>
      <c r="BI29" s="368"/>
      <c r="BJ29" s="368"/>
      <c r="BK29" s="515"/>
      <c r="BL29" s="515"/>
      <c r="BM29" s="515"/>
      <c r="BN29" s="515"/>
      <c r="BO29" s="534"/>
      <c r="BP29" s="534"/>
      <c r="BQ29" s="534"/>
      <c r="BR29" s="534"/>
      <c r="BS29" s="534"/>
      <c r="BT29" s="534"/>
      <c r="BU29" s="534"/>
      <c r="BV29" s="534"/>
      <c r="BW29" s="534"/>
      <c r="BX29" s="534"/>
      <c r="BY29" s="534"/>
      <c r="BZ29" s="534"/>
      <c r="CA29" s="534"/>
      <c r="CB29" s="534"/>
      <c r="CC29" s="534"/>
      <c r="CD29" s="534"/>
      <c r="CE29" s="515"/>
      <c r="CF29" s="515"/>
      <c r="CG29" s="515"/>
      <c r="CH29" s="515"/>
      <c r="CI29" s="515"/>
      <c r="CJ29" s="515"/>
      <c r="CK29" s="515"/>
      <c r="CL29" s="515"/>
      <c r="CM29" s="515"/>
      <c r="CN29" s="515"/>
      <c r="CO29" s="515"/>
      <c r="CP29" s="515"/>
      <c r="CQ29" s="515"/>
      <c r="CR29" s="515"/>
      <c r="CS29" s="515"/>
      <c r="CT29" s="515"/>
      <c r="CU29" s="515"/>
      <c r="CV29" s="515"/>
      <c r="CW29" s="515"/>
      <c r="CX29" s="515"/>
      <c r="CY29" s="515"/>
      <c r="CZ29" s="515"/>
      <c r="DA29" s="515"/>
      <c r="DB29" s="515"/>
      <c r="DC29" s="515"/>
      <c r="DD29" s="515"/>
      <c r="DE29" s="515"/>
      <c r="DF29" s="515"/>
      <c r="DG29" s="515"/>
      <c r="DH29" s="515"/>
      <c r="DI29" s="378"/>
    </row>
    <row r="30" spans="1:113" s="14" customFormat="1" x14ac:dyDescent="0.2">
      <c r="A30" s="570"/>
      <c r="B30" s="571"/>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c r="AQ30" s="368"/>
      <c r="AR30" s="368"/>
      <c r="AS30" s="368"/>
      <c r="AT30" s="368"/>
      <c r="AU30" s="368"/>
      <c r="AV30" s="368"/>
      <c r="AW30" s="368"/>
      <c r="AX30" s="368"/>
      <c r="AY30" s="368"/>
      <c r="AZ30" s="368"/>
      <c r="BA30" s="368"/>
      <c r="BB30" s="368"/>
      <c r="BC30" s="368"/>
      <c r="BD30" s="368"/>
      <c r="BE30" s="368"/>
      <c r="BF30" s="368"/>
      <c r="BG30" s="368"/>
      <c r="BH30" s="368"/>
      <c r="BI30" s="368"/>
      <c r="BJ30" s="368"/>
      <c r="BK30" s="515"/>
      <c r="BL30" s="515"/>
      <c r="BM30" s="515"/>
      <c r="BN30" s="515"/>
      <c r="BO30" s="534"/>
      <c r="BP30" s="534"/>
      <c r="BQ30" s="534"/>
      <c r="BR30" s="534"/>
      <c r="BS30" s="534"/>
      <c r="BT30" s="534"/>
      <c r="BU30" s="534"/>
      <c r="BV30" s="534"/>
      <c r="BW30" s="534"/>
      <c r="BX30" s="534"/>
      <c r="BY30" s="534"/>
      <c r="BZ30" s="534"/>
      <c r="CA30" s="534"/>
      <c r="CB30" s="534"/>
      <c r="CC30" s="534"/>
      <c r="CD30" s="534"/>
      <c r="CE30" s="515"/>
      <c r="CF30" s="515"/>
      <c r="CG30" s="515"/>
      <c r="CH30" s="515"/>
      <c r="CI30" s="515"/>
      <c r="CJ30" s="515"/>
      <c r="CK30" s="515"/>
      <c r="CL30" s="515"/>
      <c r="CM30" s="515"/>
      <c r="CN30" s="515"/>
      <c r="CO30" s="515"/>
      <c r="CP30" s="515"/>
      <c r="CQ30" s="515"/>
      <c r="CR30" s="515"/>
      <c r="CS30" s="515"/>
      <c r="CT30" s="515"/>
      <c r="CU30" s="515"/>
      <c r="CV30" s="515"/>
      <c r="CW30" s="515"/>
      <c r="CX30" s="515"/>
      <c r="CY30" s="515"/>
      <c r="CZ30" s="515"/>
      <c r="DA30" s="515"/>
      <c r="DB30" s="515"/>
      <c r="DC30" s="515"/>
      <c r="DD30" s="515"/>
      <c r="DE30" s="515"/>
      <c r="DF30" s="515"/>
      <c r="DG30" s="515"/>
      <c r="DH30" s="515"/>
      <c r="DI30" s="378"/>
    </row>
    <row r="31" spans="1:113" s="14" customFormat="1" x14ac:dyDescent="0.2">
      <c r="A31" s="570"/>
      <c r="B31" s="571"/>
      <c r="C31" s="368"/>
      <c r="D31" s="368"/>
      <c r="E31" s="368"/>
      <c r="F31" s="368"/>
      <c r="G31" s="368"/>
      <c r="H31" s="368"/>
      <c r="I31" s="368"/>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68"/>
      <c r="AT31" s="368"/>
      <c r="AU31" s="368"/>
      <c r="AV31" s="368"/>
      <c r="AW31" s="368"/>
      <c r="AX31" s="368"/>
      <c r="AY31" s="368"/>
      <c r="AZ31" s="368"/>
      <c r="BA31" s="368"/>
      <c r="BB31" s="368"/>
      <c r="BC31" s="368"/>
      <c r="BD31" s="368"/>
      <c r="BE31" s="368"/>
      <c r="BF31" s="368"/>
      <c r="BG31" s="368"/>
      <c r="BH31" s="368"/>
      <c r="BI31" s="368"/>
      <c r="BJ31" s="368"/>
      <c r="BK31" s="515"/>
      <c r="BL31" s="515"/>
      <c r="BM31" s="515"/>
      <c r="BN31" s="515"/>
      <c r="BO31" s="534"/>
      <c r="BP31" s="534"/>
      <c r="BQ31" s="534"/>
      <c r="BR31" s="534"/>
      <c r="BS31" s="534"/>
      <c r="BT31" s="534"/>
      <c r="BU31" s="534"/>
      <c r="BV31" s="534"/>
      <c r="BW31" s="534"/>
      <c r="BX31" s="534"/>
      <c r="BY31" s="534"/>
      <c r="BZ31" s="534"/>
      <c r="CA31" s="534"/>
      <c r="CB31" s="534"/>
      <c r="CC31" s="534"/>
      <c r="CD31" s="534"/>
      <c r="CE31" s="515"/>
      <c r="CF31" s="515"/>
      <c r="CG31" s="515"/>
      <c r="CH31" s="515"/>
      <c r="CI31" s="515"/>
      <c r="CJ31" s="515"/>
      <c r="CK31" s="515"/>
      <c r="CL31" s="515"/>
      <c r="CM31" s="515"/>
      <c r="CN31" s="515"/>
      <c r="CO31" s="515"/>
      <c r="CP31" s="515"/>
      <c r="CQ31" s="515"/>
      <c r="CR31" s="515"/>
      <c r="CS31" s="515"/>
      <c r="CT31" s="515"/>
      <c r="CU31" s="515"/>
      <c r="CV31" s="515"/>
      <c r="CW31" s="515"/>
      <c r="CX31" s="515"/>
      <c r="CY31" s="515"/>
      <c r="CZ31" s="515"/>
      <c r="DA31" s="515"/>
      <c r="DB31" s="515"/>
      <c r="DC31" s="515"/>
      <c r="DD31" s="515"/>
      <c r="DE31" s="515"/>
      <c r="DF31" s="515"/>
      <c r="DG31" s="515"/>
      <c r="DH31" s="515"/>
      <c r="DI31" s="378"/>
    </row>
    <row r="32" spans="1:113" s="14" customFormat="1" x14ac:dyDescent="0.2">
      <c r="A32" s="570"/>
      <c r="B32" s="571"/>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8"/>
      <c r="AX32" s="368"/>
      <c r="AY32" s="368"/>
      <c r="AZ32" s="368"/>
      <c r="BA32" s="368"/>
      <c r="BB32" s="368"/>
      <c r="BC32" s="368"/>
      <c r="BD32" s="368"/>
      <c r="BE32" s="368"/>
      <c r="BF32" s="368"/>
      <c r="BG32" s="368"/>
      <c r="BH32" s="368"/>
      <c r="BI32" s="368"/>
      <c r="BJ32" s="368"/>
      <c r="BK32" s="515"/>
      <c r="BL32" s="515"/>
      <c r="BM32" s="515"/>
      <c r="BN32" s="515"/>
      <c r="BO32" s="534"/>
      <c r="BP32" s="534"/>
      <c r="BQ32" s="534"/>
      <c r="BR32" s="534"/>
      <c r="BS32" s="534"/>
      <c r="BT32" s="534"/>
      <c r="BU32" s="534"/>
      <c r="BV32" s="534"/>
      <c r="BW32" s="534"/>
      <c r="BX32" s="534"/>
      <c r="BY32" s="534"/>
      <c r="BZ32" s="534"/>
      <c r="CA32" s="534"/>
      <c r="CB32" s="534"/>
      <c r="CC32" s="534"/>
      <c r="CD32" s="534"/>
      <c r="CE32" s="515"/>
      <c r="CF32" s="515"/>
      <c r="CG32" s="515"/>
      <c r="CH32" s="515"/>
      <c r="CI32" s="515"/>
      <c r="CJ32" s="515"/>
      <c r="CK32" s="515"/>
      <c r="CL32" s="515"/>
      <c r="CM32" s="515"/>
      <c r="CN32" s="515"/>
      <c r="CO32" s="515"/>
      <c r="CP32" s="515"/>
      <c r="CQ32" s="515"/>
      <c r="CR32" s="515"/>
      <c r="CS32" s="515"/>
      <c r="CT32" s="515"/>
      <c r="CU32" s="515"/>
      <c r="CV32" s="515"/>
      <c r="CW32" s="515"/>
      <c r="CX32" s="515"/>
      <c r="CY32" s="515"/>
      <c r="CZ32" s="515"/>
      <c r="DA32" s="515"/>
      <c r="DB32" s="515"/>
      <c r="DC32" s="515"/>
      <c r="DD32" s="515"/>
      <c r="DE32" s="515"/>
      <c r="DF32" s="515"/>
      <c r="DG32" s="515"/>
      <c r="DH32" s="515"/>
      <c r="DI32" s="378"/>
    </row>
    <row r="33" spans="1:113" s="14" customFormat="1" x14ac:dyDescent="0.2">
      <c r="A33" s="570"/>
      <c r="B33" s="571"/>
      <c r="C33" s="368"/>
      <c r="D33" s="368"/>
      <c r="E33" s="368"/>
      <c r="F33" s="368"/>
      <c r="G33" s="368"/>
      <c r="H33" s="368"/>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8"/>
      <c r="AZ33" s="368"/>
      <c r="BA33" s="368"/>
      <c r="BB33" s="368"/>
      <c r="BC33" s="368"/>
      <c r="BD33" s="368"/>
      <c r="BE33" s="368"/>
      <c r="BF33" s="368"/>
      <c r="BG33" s="368"/>
      <c r="BH33" s="368"/>
      <c r="BI33" s="368"/>
      <c r="BJ33" s="368"/>
      <c r="BK33" s="515"/>
      <c r="BL33" s="515"/>
      <c r="BM33" s="515"/>
      <c r="BN33" s="515"/>
      <c r="BO33" s="534"/>
      <c r="BP33" s="534"/>
      <c r="BQ33" s="534"/>
      <c r="BR33" s="534"/>
      <c r="BS33" s="534"/>
      <c r="BT33" s="534"/>
      <c r="BU33" s="534"/>
      <c r="BV33" s="534"/>
      <c r="BW33" s="534"/>
      <c r="BX33" s="534"/>
      <c r="BY33" s="534"/>
      <c r="BZ33" s="534"/>
      <c r="CA33" s="534"/>
      <c r="CB33" s="534"/>
      <c r="CC33" s="534"/>
      <c r="CD33" s="534"/>
      <c r="CE33" s="515"/>
      <c r="CF33" s="515"/>
      <c r="CG33" s="515"/>
      <c r="CH33" s="515"/>
      <c r="CI33" s="515"/>
      <c r="CJ33" s="515"/>
      <c r="CK33" s="515"/>
      <c r="CL33" s="515"/>
      <c r="CM33" s="515"/>
      <c r="CN33" s="515"/>
      <c r="CO33" s="515"/>
      <c r="CP33" s="515"/>
      <c r="CQ33" s="515"/>
      <c r="CR33" s="515"/>
      <c r="CS33" s="515"/>
      <c r="CT33" s="515"/>
      <c r="CU33" s="515"/>
      <c r="CV33" s="515"/>
      <c r="CW33" s="515"/>
      <c r="CX33" s="515"/>
      <c r="CY33" s="515"/>
      <c r="CZ33" s="515"/>
      <c r="DA33" s="515"/>
      <c r="DB33" s="515"/>
      <c r="DC33" s="515"/>
      <c r="DD33" s="515"/>
      <c r="DE33" s="515"/>
      <c r="DF33" s="515"/>
      <c r="DG33" s="515"/>
      <c r="DH33" s="515"/>
      <c r="DI33" s="378"/>
    </row>
    <row r="34" spans="1:113" s="14" customFormat="1" x14ac:dyDescent="0.2">
      <c r="A34" s="570"/>
      <c r="B34" s="571"/>
      <c r="C34" s="368"/>
      <c r="D34" s="368"/>
      <c r="E34" s="368"/>
      <c r="F34" s="368"/>
      <c r="G34" s="368"/>
      <c r="H34" s="368"/>
      <c r="I34" s="368"/>
      <c r="J34" s="368"/>
      <c r="K34" s="368"/>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368"/>
      <c r="AN34" s="368"/>
      <c r="AO34" s="368"/>
      <c r="AP34" s="368"/>
      <c r="AQ34" s="368"/>
      <c r="AR34" s="368"/>
      <c r="AS34" s="368"/>
      <c r="AT34" s="368"/>
      <c r="AU34" s="368"/>
      <c r="AV34" s="368"/>
      <c r="AW34" s="368"/>
      <c r="AX34" s="368"/>
      <c r="AY34" s="368"/>
      <c r="AZ34" s="368"/>
      <c r="BA34" s="368"/>
      <c r="BB34" s="368"/>
      <c r="BC34" s="368"/>
      <c r="BD34" s="368"/>
      <c r="BE34" s="368"/>
      <c r="BF34" s="368"/>
      <c r="BG34" s="368"/>
      <c r="BH34" s="368"/>
      <c r="BI34" s="368"/>
      <c r="BJ34" s="368"/>
      <c r="BK34" s="515"/>
      <c r="BL34" s="515"/>
      <c r="BM34" s="515"/>
      <c r="BN34" s="515"/>
      <c r="BO34" s="534"/>
      <c r="BP34" s="534"/>
      <c r="BQ34" s="534"/>
      <c r="BR34" s="534"/>
      <c r="BS34" s="534"/>
      <c r="BT34" s="534"/>
      <c r="BU34" s="534"/>
      <c r="BV34" s="534"/>
      <c r="BW34" s="534"/>
      <c r="BX34" s="534"/>
      <c r="BY34" s="534"/>
      <c r="BZ34" s="534"/>
      <c r="CA34" s="534"/>
      <c r="CB34" s="534"/>
      <c r="CC34" s="534"/>
      <c r="CD34" s="534"/>
      <c r="CE34" s="515"/>
      <c r="CF34" s="515"/>
      <c r="CG34" s="515"/>
      <c r="CH34" s="515"/>
      <c r="CI34" s="515"/>
      <c r="CJ34" s="515"/>
      <c r="CK34" s="515"/>
      <c r="CL34" s="515"/>
      <c r="CM34" s="515"/>
      <c r="CN34" s="515"/>
      <c r="CO34" s="515"/>
      <c r="CP34" s="515"/>
      <c r="CQ34" s="515"/>
      <c r="CR34" s="515"/>
      <c r="CS34" s="515"/>
      <c r="CT34" s="515"/>
      <c r="CU34" s="515"/>
      <c r="CV34" s="515"/>
      <c r="CW34" s="515"/>
      <c r="CX34" s="515"/>
      <c r="CY34" s="515"/>
      <c r="CZ34" s="515"/>
      <c r="DA34" s="515"/>
      <c r="DB34" s="515"/>
      <c r="DC34" s="515"/>
      <c r="DD34" s="515"/>
      <c r="DE34" s="515"/>
      <c r="DF34" s="515"/>
      <c r="DG34" s="515"/>
      <c r="DH34" s="515"/>
      <c r="DI34" s="378"/>
    </row>
    <row r="35" spans="1:113" s="14" customFormat="1" x14ac:dyDescent="0.2">
      <c r="A35" s="570"/>
      <c r="B35" s="571"/>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8"/>
      <c r="AZ35" s="368"/>
      <c r="BA35" s="368"/>
      <c r="BB35" s="368"/>
      <c r="BC35" s="368"/>
      <c r="BD35" s="368"/>
      <c r="BE35" s="368"/>
      <c r="BF35" s="368"/>
      <c r="BG35" s="368"/>
      <c r="BH35" s="368"/>
      <c r="BI35" s="368"/>
      <c r="BJ35" s="368"/>
      <c r="BK35" s="515"/>
      <c r="BL35" s="515"/>
      <c r="BM35" s="515"/>
      <c r="BN35" s="515"/>
      <c r="BO35" s="534"/>
      <c r="BP35" s="534"/>
      <c r="BQ35" s="534"/>
      <c r="BR35" s="534"/>
      <c r="BS35" s="534"/>
      <c r="BT35" s="534"/>
      <c r="BU35" s="534"/>
      <c r="BV35" s="534"/>
      <c r="BW35" s="534"/>
      <c r="BX35" s="534"/>
      <c r="BY35" s="534"/>
      <c r="BZ35" s="534"/>
      <c r="CA35" s="534"/>
      <c r="CB35" s="534"/>
      <c r="CC35" s="534"/>
      <c r="CD35" s="534"/>
      <c r="CE35" s="515"/>
      <c r="CF35" s="515"/>
      <c r="CG35" s="515"/>
      <c r="CH35" s="515"/>
      <c r="CI35" s="515"/>
      <c r="CJ35" s="515"/>
      <c r="CK35" s="515"/>
      <c r="CL35" s="515"/>
      <c r="CM35" s="515"/>
      <c r="CN35" s="515"/>
      <c r="CO35" s="515"/>
      <c r="CP35" s="515"/>
      <c r="CQ35" s="515"/>
      <c r="CR35" s="515"/>
      <c r="CS35" s="515"/>
      <c r="CT35" s="515"/>
      <c r="CU35" s="515"/>
      <c r="CV35" s="515"/>
      <c r="CW35" s="515"/>
      <c r="CX35" s="515"/>
      <c r="CY35" s="515"/>
      <c r="CZ35" s="515"/>
      <c r="DA35" s="515"/>
      <c r="DB35" s="515"/>
      <c r="DC35" s="515"/>
      <c r="DD35" s="515"/>
      <c r="DE35" s="515"/>
      <c r="DF35" s="515"/>
      <c r="DG35" s="515"/>
      <c r="DH35" s="515"/>
      <c r="DI35" s="378"/>
    </row>
    <row r="36" spans="1:113" s="14" customFormat="1" x14ac:dyDescent="0.2">
      <c r="A36" s="570"/>
      <c r="B36" s="571"/>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368"/>
      <c r="AU36" s="368"/>
      <c r="AV36" s="368"/>
      <c r="AW36" s="368"/>
      <c r="AX36" s="368"/>
      <c r="AY36" s="368"/>
      <c r="AZ36" s="368"/>
      <c r="BA36" s="368"/>
      <c r="BB36" s="368"/>
      <c r="BC36" s="368"/>
      <c r="BD36" s="368"/>
      <c r="BE36" s="368"/>
      <c r="BF36" s="368"/>
      <c r="BG36" s="368"/>
      <c r="BH36" s="368"/>
      <c r="BI36" s="368"/>
      <c r="BJ36" s="368"/>
      <c r="BK36" s="515"/>
      <c r="BL36" s="515"/>
      <c r="BM36" s="515"/>
      <c r="BN36" s="515"/>
      <c r="BO36" s="534"/>
      <c r="BP36" s="534"/>
      <c r="BQ36" s="534"/>
      <c r="BR36" s="534"/>
      <c r="BS36" s="534"/>
      <c r="BT36" s="534"/>
      <c r="BU36" s="534"/>
      <c r="BV36" s="534"/>
      <c r="BW36" s="534"/>
      <c r="BX36" s="534"/>
      <c r="BY36" s="534"/>
      <c r="BZ36" s="534"/>
      <c r="CA36" s="534"/>
      <c r="CB36" s="534"/>
      <c r="CC36" s="534"/>
      <c r="CD36" s="534"/>
      <c r="CE36" s="515"/>
      <c r="CF36" s="515"/>
      <c r="CG36" s="515"/>
      <c r="CH36" s="515"/>
      <c r="CI36" s="515"/>
      <c r="CJ36" s="515"/>
      <c r="CK36" s="515"/>
      <c r="CL36" s="515"/>
      <c r="CM36" s="515"/>
      <c r="CN36" s="515"/>
      <c r="CO36" s="515"/>
      <c r="CP36" s="515"/>
      <c r="CQ36" s="515"/>
      <c r="CR36" s="515"/>
      <c r="CS36" s="515"/>
      <c r="CT36" s="515"/>
      <c r="CU36" s="515"/>
      <c r="CV36" s="515"/>
      <c r="CW36" s="515"/>
      <c r="CX36" s="515"/>
      <c r="CY36" s="515"/>
      <c r="CZ36" s="515"/>
      <c r="DA36" s="515"/>
      <c r="DB36" s="515"/>
      <c r="DC36" s="515"/>
      <c r="DD36" s="515"/>
      <c r="DE36" s="515"/>
      <c r="DF36" s="515"/>
      <c r="DG36" s="515"/>
      <c r="DH36" s="515"/>
      <c r="DI36" s="378"/>
    </row>
    <row r="37" spans="1:113" s="14" customFormat="1" x14ac:dyDescent="0.2">
      <c r="A37" s="570"/>
      <c r="B37" s="571"/>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c r="AN37" s="368"/>
      <c r="AO37" s="368"/>
      <c r="AP37" s="368"/>
      <c r="AQ37" s="368"/>
      <c r="AR37" s="368"/>
      <c r="AS37" s="368"/>
      <c r="AT37" s="368"/>
      <c r="AU37" s="368"/>
      <c r="AV37" s="368"/>
      <c r="AW37" s="368"/>
      <c r="AX37" s="368"/>
      <c r="AY37" s="368"/>
      <c r="AZ37" s="368"/>
      <c r="BA37" s="368"/>
      <c r="BB37" s="368"/>
      <c r="BC37" s="368"/>
      <c r="BD37" s="368"/>
      <c r="BE37" s="368"/>
      <c r="BF37" s="368"/>
      <c r="BG37" s="368"/>
      <c r="BH37" s="368"/>
      <c r="BI37" s="368"/>
      <c r="BJ37" s="368"/>
      <c r="BK37" s="515"/>
      <c r="BL37" s="515"/>
      <c r="BM37" s="515"/>
      <c r="BN37" s="515"/>
      <c r="BO37" s="534"/>
      <c r="BP37" s="534"/>
      <c r="BQ37" s="534"/>
      <c r="BR37" s="534"/>
      <c r="BS37" s="534"/>
      <c r="BT37" s="534"/>
      <c r="BU37" s="534"/>
      <c r="BV37" s="534"/>
      <c r="BW37" s="534"/>
      <c r="BX37" s="534"/>
      <c r="BY37" s="534"/>
      <c r="BZ37" s="534"/>
      <c r="CA37" s="534"/>
      <c r="CB37" s="534"/>
      <c r="CC37" s="534"/>
      <c r="CD37" s="534"/>
      <c r="CE37" s="515"/>
      <c r="CF37" s="515"/>
      <c r="CG37" s="515"/>
      <c r="CH37" s="515"/>
      <c r="CI37" s="515"/>
      <c r="CJ37" s="515"/>
      <c r="CK37" s="515"/>
      <c r="CL37" s="515"/>
      <c r="CM37" s="515"/>
      <c r="CN37" s="515"/>
      <c r="CO37" s="515"/>
      <c r="CP37" s="515"/>
      <c r="CQ37" s="515"/>
      <c r="CR37" s="515"/>
      <c r="CS37" s="515"/>
      <c r="CT37" s="515"/>
      <c r="CU37" s="515"/>
      <c r="CV37" s="515"/>
      <c r="CW37" s="515"/>
      <c r="CX37" s="515"/>
      <c r="CY37" s="515"/>
      <c r="CZ37" s="515"/>
      <c r="DA37" s="515"/>
      <c r="DB37" s="515"/>
      <c r="DC37" s="515"/>
      <c r="DD37" s="515"/>
      <c r="DE37" s="515"/>
      <c r="DF37" s="515"/>
      <c r="DG37" s="515"/>
      <c r="DH37" s="515"/>
      <c r="DI37" s="378"/>
    </row>
    <row r="38" spans="1:113" s="14" customFormat="1" x14ac:dyDescent="0.2">
      <c r="A38" s="570"/>
      <c r="B38" s="571"/>
      <c r="C38" s="368"/>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c r="AH38" s="368"/>
      <c r="AI38" s="368"/>
      <c r="AJ38" s="368"/>
      <c r="AK38" s="368"/>
      <c r="AL38" s="368"/>
      <c r="AM38" s="368"/>
      <c r="AN38" s="368"/>
      <c r="AO38" s="368"/>
      <c r="AP38" s="368"/>
      <c r="AQ38" s="368"/>
      <c r="AR38" s="368"/>
      <c r="AS38" s="368"/>
      <c r="AT38" s="368"/>
      <c r="AU38" s="368"/>
      <c r="AV38" s="368"/>
      <c r="AW38" s="368"/>
      <c r="AX38" s="368"/>
      <c r="AY38" s="368"/>
      <c r="AZ38" s="368"/>
      <c r="BA38" s="368"/>
      <c r="BB38" s="368"/>
      <c r="BC38" s="368"/>
      <c r="BD38" s="368"/>
      <c r="BE38" s="368"/>
      <c r="BF38" s="368"/>
      <c r="BG38" s="368"/>
      <c r="BH38" s="368"/>
      <c r="BI38" s="368"/>
      <c r="BJ38" s="368"/>
      <c r="BK38" s="515"/>
      <c r="BL38" s="515"/>
      <c r="BM38" s="515"/>
      <c r="BN38" s="515"/>
      <c r="BO38" s="534"/>
      <c r="BP38" s="534"/>
      <c r="BQ38" s="534"/>
      <c r="BR38" s="534"/>
      <c r="BS38" s="534"/>
      <c r="BT38" s="534"/>
      <c r="BU38" s="534"/>
      <c r="BV38" s="534"/>
      <c r="BW38" s="534"/>
      <c r="BX38" s="534"/>
      <c r="BY38" s="534"/>
      <c r="BZ38" s="534"/>
      <c r="CA38" s="534"/>
      <c r="CB38" s="534"/>
      <c r="CC38" s="534"/>
      <c r="CD38" s="534"/>
      <c r="CE38" s="515"/>
      <c r="CF38" s="515"/>
      <c r="CG38" s="515"/>
      <c r="CH38" s="515"/>
      <c r="CI38" s="515"/>
      <c r="CJ38" s="515"/>
      <c r="CK38" s="515"/>
      <c r="CL38" s="515"/>
      <c r="CM38" s="515"/>
      <c r="CN38" s="515"/>
      <c r="CO38" s="515"/>
      <c r="CP38" s="515"/>
      <c r="CQ38" s="515"/>
      <c r="CR38" s="515"/>
      <c r="CS38" s="515"/>
      <c r="CT38" s="515"/>
      <c r="CU38" s="515"/>
      <c r="CV38" s="515"/>
      <c r="CW38" s="515"/>
      <c r="CX38" s="515"/>
      <c r="CY38" s="515"/>
      <c r="CZ38" s="515"/>
      <c r="DA38" s="515"/>
      <c r="DB38" s="515"/>
      <c r="DC38" s="515"/>
      <c r="DD38" s="515"/>
      <c r="DE38" s="515"/>
      <c r="DF38" s="515"/>
      <c r="DG38" s="515"/>
      <c r="DH38" s="515"/>
      <c r="DI38" s="378"/>
    </row>
    <row r="39" spans="1:113" s="14" customFormat="1" x14ac:dyDescent="0.2">
      <c r="A39" s="570"/>
      <c r="B39" s="571"/>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c r="AZ39" s="368"/>
      <c r="BA39" s="368"/>
      <c r="BB39" s="368"/>
      <c r="BC39" s="368"/>
      <c r="BD39" s="368"/>
      <c r="BE39" s="368"/>
      <c r="BF39" s="368"/>
      <c r="BG39" s="368"/>
      <c r="BH39" s="368"/>
      <c r="BI39" s="368"/>
      <c r="BJ39" s="368"/>
      <c r="BK39" s="515"/>
      <c r="BL39" s="515"/>
      <c r="BM39" s="515"/>
      <c r="BN39" s="515"/>
      <c r="BO39" s="534"/>
      <c r="BP39" s="534"/>
      <c r="BQ39" s="534"/>
      <c r="BR39" s="534"/>
      <c r="BS39" s="534"/>
      <c r="BT39" s="534"/>
      <c r="BU39" s="534"/>
      <c r="BV39" s="534"/>
      <c r="BW39" s="534"/>
      <c r="BX39" s="534"/>
      <c r="BY39" s="534"/>
      <c r="BZ39" s="534"/>
      <c r="CA39" s="534"/>
      <c r="CB39" s="534"/>
      <c r="CC39" s="534"/>
      <c r="CD39" s="534"/>
      <c r="CE39" s="515"/>
      <c r="CF39" s="515"/>
      <c r="CG39" s="515"/>
      <c r="CH39" s="515"/>
      <c r="CI39" s="515"/>
      <c r="CJ39" s="515"/>
      <c r="CK39" s="515"/>
      <c r="CL39" s="515"/>
      <c r="CM39" s="515"/>
      <c r="CN39" s="515"/>
      <c r="CO39" s="515"/>
      <c r="CP39" s="515"/>
      <c r="CQ39" s="515"/>
      <c r="CR39" s="515"/>
      <c r="CS39" s="515"/>
      <c r="CT39" s="515"/>
      <c r="CU39" s="515"/>
      <c r="CV39" s="515"/>
      <c r="CW39" s="515"/>
      <c r="CX39" s="515"/>
      <c r="CY39" s="515"/>
      <c r="CZ39" s="515"/>
      <c r="DA39" s="515"/>
      <c r="DB39" s="515"/>
      <c r="DC39" s="515"/>
      <c r="DD39" s="515"/>
      <c r="DE39" s="515"/>
      <c r="DF39" s="515"/>
      <c r="DG39" s="515"/>
      <c r="DH39" s="515"/>
      <c r="DI39" s="378"/>
    </row>
    <row r="40" spans="1:113" s="14" customFormat="1" x14ac:dyDescent="0.2">
      <c r="A40" s="570"/>
      <c r="B40" s="571"/>
      <c r="C40" s="368"/>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8"/>
      <c r="AR40" s="368"/>
      <c r="AS40" s="368"/>
      <c r="AT40" s="368"/>
      <c r="AU40" s="368"/>
      <c r="AV40" s="368"/>
      <c r="AW40" s="368"/>
      <c r="AX40" s="368"/>
      <c r="AY40" s="368"/>
      <c r="AZ40" s="368"/>
      <c r="BA40" s="368"/>
      <c r="BB40" s="368"/>
      <c r="BC40" s="368"/>
      <c r="BD40" s="368"/>
      <c r="BE40" s="368"/>
      <c r="BF40" s="368"/>
      <c r="BG40" s="368"/>
      <c r="BH40" s="368"/>
      <c r="BI40" s="368"/>
      <c r="BJ40" s="368"/>
      <c r="BK40" s="515"/>
      <c r="BL40" s="515"/>
      <c r="BM40" s="515"/>
      <c r="BN40" s="515"/>
      <c r="BO40" s="534"/>
      <c r="BP40" s="534"/>
      <c r="BQ40" s="534"/>
      <c r="BR40" s="534"/>
      <c r="BS40" s="534"/>
      <c r="BT40" s="534"/>
      <c r="BU40" s="534"/>
      <c r="BV40" s="534"/>
      <c r="BW40" s="534"/>
      <c r="BX40" s="534"/>
      <c r="BY40" s="534"/>
      <c r="BZ40" s="534"/>
      <c r="CA40" s="534"/>
      <c r="CB40" s="534"/>
      <c r="CC40" s="534"/>
      <c r="CD40" s="534"/>
      <c r="CE40" s="515"/>
      <c r="CF40" s="515"/>
      <c r="CG40" s="515"/>
      <c r="CH40" s="515"/>
      <c r="CI40" s="515"/>
      <c r="CJ40" s="515"/>
      <c r="CK40" s="515"/>
      <c r="CL40" s="515"/>
      <c r="CM40" s="515"/>
      <c r="CN40" s="515"/>
      <c r="CO40" s="515"/>
      <c r="CP40" s="515"/>
      <c r="CQ40" s="515"/>
      <c r="CR40" s="515"/>
      <c r="CS40" s="515"/>
      <c r="CT40" s="515"/>
      <c r="CU40" s="515"/>
      <c r="CV40" s="515"/>
      <c r="CW40" s="515"/>
      <c r="CX40" s="515"/>
      <c r="CY40" s="515"/>
      <c r="CZ40" s="515"/>
      <c r="DA40" s="515"/>
      <c r="DB40" s="515"/>
      <c r="DC40" s="515"/>
      <c r="DD40" s="515"/>
      <c r="DE40" s="515"/>
      <c r="DF40" s="515"/>
      <c r="DG40" s="515"/>
      <c r="DH40" s="515"/>
      <c r="DI40" s="378"/>
    </row>
    <row r="41" spans="1:113" s="14" customFormat="1" x14ac:dyDescent="0.2">
      <c r="A41" s="570"/>
      <c r="B41" s="571"/>
      <c r="C41" s="368"/>
      <c r="D41" s="368"/>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368"/>
      <c r="AN41" s="368"/>
      <c r="AO41" s="368"/>
      <c r="AP41" s="368"/>
      <c r="AQ41" s="368"/>
      <c r="AR41" s="368"/>
      <c r="AS41" s="368"/>
      <c r="AT41" s="368"/>
      <c r="AU41" s="368"/>
      <c r="AV41" s="368"/>
      <c r="AW41" s="368"/>
      <c r="AX41" s="368"/>
      <c r="AY41" s="368"/>
      <c r="AZ41" s="368"/>
      <c r="BA41" s="368"/>
      <c r="BB41" s="368"/>
      <c r="BC41" s="368"/>
      <c r="BD41" s="368"/>
      <c r="BE41" s="368"/>
      <c r="BF41" s="368"/>
      <c r="BG41" s="368"/>
      <c r="BH41" s="368"/>
      <c r="BI41" s="368"/>
      <c r="BJ41" s="368"/>
      <c r="BK41" s="515"/>
      <c r="BL41" s="515"/>
      <c r="BM41" s="515"/>
      <c r="BN41" s="515"/>
      <c r="BO41" s="534"/>
      <c r="BP41" s="534"/>
      <c r="BQ41" s="534"/>
      <c r="BR41" s="534"/>
      <c r="BS41" s="534"/>
      <c r="BT41" s="534"/>
      <c r="BU41" s="534"/>
      <c r="BV41" s="534"/>
      <c r="BW41" s="534"/>
      <c r="BX41" s="534"/>
      <c r="BY41" s="534"/>
      <c r="BZ41" s="534"/>
      <c r="CA41" s="534"/>
      <c r="CB41" s="534"/>
      <c r="CC41" s="534"/>
      <c r="CD41" s="534"/>
      <c r="CE41" s="515"/>
      <c r="CF41" s="515"/>
      <c r="CG41" s="515"/>
      <c r="CH41" s="515"/>
      <c r="CI41" s="515"/>
      <c r="CJ41" s="515"/>
      <c r="CK41" s="515"/>
      <c r="CL41" s="515"/>
      <c r="CM41" s="515"/>
      <c r="CN41" s="515"/>
      <c r="CO41" s="515"/>
      <c r="CP41" s="515"/>
      <c r="CQ41" s="515"/>
      <c r="CR41" s="515"/>
      <c r="CS41" s="515"/>
      <c r="CT41" s="515"/>
      <c r="CU41" s="515"/>
      <c r="CV41" s="515"/>
      <c r="CW41" s="515"/>
      <c r="CX41" s="515"/>
      <c r="CY41" s="515"/>
      <c r="CZ41" s="515"/>
      <c r="DA41" s="515"/>
      <c r="DB41" s="515"/>
      <c r="DC41" s="515"/>
      <c r="DD41" s="515"/>
      <c r="DE41" s="515"/>
      <c r="DF41" s="515"/>
      <c r="DG41" s="515"/>
      <c r="DH41" s="515"/>
      <c r="DI41" s="378"/>
    </row>
    <row r="42" spans="1:113" s="14" customFormat="1" x14ac:dyDescent="0.2">
      <c r="A42" s="570"/>
      <c r="B42" s="571"/>
      <c r="C42" s="368"/>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c r="AN42" s="368"/>
      <c r="AO42" s="368"/>
      <c r="AP42" s="368"/>
      <c r="AQ42" s="368"/>
      <c r="AR42" s="368"/>
      <c r="AS42" s="368"/>
      <c r="AT42" s="368"/>
      <c r="AU42" s="368"/>
      <c r="AV42" s="368"/>
      <c r="AW42" s="368"/>
      <c r="AX42" s="368"/>
      <c r="AY42" s="368"/>
      <c r="AZ42" s="368"/>
      <c r="BA42" s="368"/>
      <c r="BB42" s="368"/>
      <c r="BC42" s="368"/>
      <c r="BD42" s="368"/>
      <c r="BE42" s="368"/>
      <c r="BF42" s="368"/>
      <c r="BG42" s="368"/>
      <c r="BH42" s="368"/>
      <c r="BI42" s="368"/>
      <c r="BJ42" s="368"/>
      <c r="BK42" s="515"/>
      <c r="BL42" s="515"/>
      <c r="BM42" s="515"/>
      <c r="BN42" s="515"/>
      <c r="BO42" s="534"/>
      <c r="BP42" s="534"/>
      <c r="BQ42" s="534"/>
      <c r="BR42" s="534"/>
      <c r="BS42" s="534"/>
      <c r="BT42" s="534"/>
      <c r="BU42" s="534"/>
      <c r="BV42" s="534"/>
      <c r="BW42" s="534"/>
      <c r="BX42" s="534"/>
      <c r="BY42" s="534"/>
      <c r="BZ42" s="534"/>
      <c r="CA42" s="534"/>
      <c r="CB42" s="534"/>
      <c r="CC42" s="534"/>
      <c r="CD42" s="534"/>
      <c r="CE42" s="515"/>
      <c r="CF42" s="515"/>
      <c r="CG42" s="515"/>
      <c r="CH42" s="515"/>
      <c r="CI42" s="515"/>
      <c r="CJ42" s="515"/>
      <c r="CK42" s="515"/>
      <c r="CL42" s="515"/>
      <c r="CM42" s="515"/>
      <c r="CN42" s="515"/>
      <c r="CO42" s="515"/>
      <c r="CP42" s="515"/>
      <c r="CQ42" s="515"/>
      <c r="CR42" s="515"/>
      <c r="CS42" s="515"/>
      <c r="CT42" s="515"/>
      <c r="CU42" s="515"/>
      <c r="CV42" s="515"/>
      <c r="CW42" s="515"/>
      <c r="CX42" s="515"/>
      <c r="CY42" s="515"/>
      <c r="CZ42" s="515"/>
      <c r="DA42" s="515"/>
      <c r="DB42" s="515"/>
      <c r="DC42" s="515"/>
      <c r="DD42" s="515"/>
      <c r="DE42" s="515"/>
      <c r="DF42" s="515"/>
      <c r="DG42" s="515"/>
      <c r="DH42" s="515"/>
      <c r="DI42" s="378"/>
    </row>
    <row r="43" spans="1:113" s="14" customFormat="1" x14ac:dyDescent="0.2">
      <c r="A43" s="570"/>
      <c r="B43" s="571"/>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8"/>
      <c r="AN43" s="368"/>
      <c r="AO43" s="368"/>
      <c r="AP43" s="368"/>
      <c r="AQ43" s="368"/>
      <c r="AR43" s="368"/>
      <c r="AS43" s="368"/>
      <c r="AT43" s="368"/>
      <c r="AU43" s="368"/>
      <c r="AV43" s="368"/>
      <c r="AW43" s="368"/>
      <c r="AX43" s="368"/>
      <c r="AY43" s="368"/>
      <c r="AZ43" s="368"/>
      <c r="BA43" s="368"/>
      <c r="BB43" s="368"/>
      <c r="BC43" s="368"/>
      <c r="BD43" s="368"/>
      <c r="BE43" s="368"/>
      <c r="BF43" s="368"/>
      <c r="BG43" s="368"/>
      <c r="BH43" s="368"/>
      <c r="BI43" s="368"/>
      <c r="BJ43" s="368"/>
      <c r="BK43" s="515"/>
      <c r="BL43" s="515"/>
      <c r="BM43" s="515"/>
      <c r="BN43" s="515"/>
      <c r="BO43" s="534"/>
      <c r="BP43" s="534"/>
      <c r="BQ43" s="534"/>
      <c r="BR43" s="534"/>
      <c r="BS43" s="534"/>
      <c r="BT43" s="534"/>
      <c r="BU43" s="534"/>
      <c r="BV43" s="534"/>
      <c r="BW43" s="534"/>
      <c r="BX43" s="534"/>
      <c r="BY43" s="534"/>
      <c r="BZ43" s="534"/>
      <c r="CA43" s="534"/>
      <c r="CB43" s="534"/>
      <c r="CC43" s="534"/>
      <c r="CD43" s="534"/>
      <c r="CE43" s="515"/>
      <c r="CF43" s="515"/>
      <c r="CG43" s="515"/>
      <c r="CH43" s="515"/>
      <c r="CI43" s="515"/>
      <c r="CJ43" s="515"/>
      <c r="CK43" s="515"/>
      <c r="CL43" s="515"/>
      <c r="CM43" s="515"/>
      <c r="CN43" s="515"/>
      <c r="CO43" s="515"/>
      <c r="CP43" s="515"/>
      <c r="CQ43" s="515"/>
      <c r="CR43" s="515"/>
      <c r="CS43" s="515"/>
      <c r="CT43" s="515"/>
      <c r="CU43" s="515"/>
      <c r="CV43" s="515"/>
      <c r="CW43" s="515"/>
      <c r="CX43" s="515"/>
      <c r="CY43" s="515"/>
      <c r="CZ43" s="515"/>
      <c r="DA43" s="515"/>
      <c r="DB43" s="515"/>
      <c r="DC43" s="515"/>
      <c r="DD43" s="515"/>
      <c r="DE43" s="515"/>
      <c r="DF43" s="515"/>
      <c r="DG43" s="515"/>
      <c r="DH43" s="515"/>
      <c r="DI43" s="378"/>
    </row>
    <row r="44" spans="1:113" s="14" customFormat="1" x14ac:dyDescent="0.2">
      <c r="A44" s="570"/>
      <c r="B44" s="571"/>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c r="AN44" s="368"/>
      <c r="AO44" s="368"/>
      <c r="AP44" s="368"/>
      <c r="AQ44" s="368"/>
      <c r="AR44" s="368"/>
      <c r="AS44" s="368"/>
      <c r="AT44" s="368"/>
      <c r="AU44" s="368"/>
      <c r="AV44" s="368"/>
      <c r="AW44" s="368"/>
      <c r="AX44" s="368"/>
      <c r="AY44" s="368"/>
      <c r="AZ44" s="368"/>
      <c r="BA44" s="368"/>
      <c r="BB44" s="368"/>
      <c r="BC44" s="368"/>
      <c r="BD44" s="368"/>
      <c r="BE44" s="368"/>
      <c r="BF44" s="368"/>
      <c r="BG44" s="368"/>
      <c r="BH44" s="368"/>
      <c r="BI44" s="368"/>
      <c r="BJ44" s="368"/>
      <c r="BK44" s="515"/>
      <c r="BL44" s="515"/>
      <c r="BM44" s="515"/>
      <c r="BN44" s="515"/>
      <c r="BO44" s="534"/>
      <c r="BP44" s="534"/>
      <c r="BQ44" s="534"/>
      <c r="BR44" s="534"/>
      <c r="BS44" s="534"/>
      <c r="BT44" s="534"/>
      <c r="BU44" s="534"/>
      <c r="BV44" s="534"/>
      <c r="BW44" s="534"/>
      <c r="BX44" s="534"/>
      <c r="BY44" s="534"/>
      <c r="BZ44" s="534"/>
      <c r="CA44" s="534"/>
      <c r="CB44" s="534"/>
      <c r="CC44" s="534"/>
      <c r="CD44" s="534"/>
      <c r="CE44" s="515"/>
      <c r="CF44" s="515"/>
      <c r="CG44" s="515"/>
      <c r="CH44" s="515"/>
      <c r="CI44" s="515"/>
      <c r="CJ44" s="515"/>
      <c r="CK44" s="515"/>
      <c r="CL44" s="515"/>
      <c r="CM44" s="515"/>
      <c r="CN44" s="515"/>
      <c r="CO44" s="515"/>
      <c r="CP44" s="515"/>
      <c r="CQ44" s="515"/>
      <c r="CR44" s="515"/>
      <c r="CS44" s="515"/>
      <c r="CT44" s="515"/>
      <c r="CU44" s="515"/>
      <c r="CV44" s="515"/>
      <c r="CW44" s="515"/>
      <c r="CX44" s="515"/>
      <c r="CY44" s="515"/>
      <c r="CZ44" s="515"/>
      <c r="DA44" s="515"/>
      <c r="DB44" s="515"/>
      <c r="DC44" s="515"/>
      <c r="DD44" s="515"/>
      <c r="DE44" s="515"/>
      <c r="DF44" s="515"/>
      <c r="DG44" s="515"/>
      <c r="DH44" s="515"/>
      <c r="DI44" s="378"/>
    </row>
    <row r="45" spans="1:113" s="14" customFormat="1" x14ac:dyDescent="0.2">
      <c r="A45" s="570"/>
      <c r="B45" s="571"/>
      <c r="C45" s="368"/>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368"/>
      <c r="AN45" s="368"/>
      <c r="AO45" s="368"/>
      <c r="AP45" s="368"/>
      <c r="AQ45" s="368"/>
      <c r="AR45" s="368"/>
      <c r="AS45" s="368"/>
      <c r="AT45" s="368"/>
      <c r="AU45" s="368"/>
      <c r="AV45" s="368"/>
      <c r="AW45" s="368"/>
      <c r="AX45" s="368"/>
      <c r="AY45" s="368"/>
      <c r="AZ45" s="368"/>
      <c r="BA45" s="368"/>
      <c r="BB45" s="368"/>
      <c r="BC45" s="368"/>
      <c r="BD45" s="368"/>
      <c r="BE45" s="368"/>
      <c r="BF45" s="368"/>
      <c r="BG45" s="368"/>
      <c r="BH45" s="368"/>
      <c r="BI45" s="368"/>
      <c r="BJ45" s="368"/>
      <c r="BK45" s="515"/>
      <c r="BL45" s="515"/>
      <c r="BM45" s="515"/>
      <c r="BN45" s="515"/>
      <c r="BO45" s="534"/>
      <c r="BP45" s="534"/>
      <c r="BQ45" s="534"/>
      <c r="BR45" s="534"/>
      <c r="BS45" s="534"/>
      <c r="BT45" s="534"/>
      <c r="BU45" s="534"/>
      <c r="BV45" s="534"/>
      <c r="BW45" s="534"/>
      <c r="BX45" s="534"/>
      <c r="BY45" s="534"/>
      <c r="BZ45" s="534"/>
      <c r="CA45" s="534"/>
      <c r="CB45" s="534"/>
      <c r="CC45" s="534"/>
      <c r="CD45" s="534"/>
      <c r="CE45" s="515"/>
      <c r="CF45" s="515"/>
      <c r="CG45" s="515"/>
      <c r="CH45" s="515"/>
      <c r="CI45" s="515"/>
      <c r="CJ45" s="515"/>
      <c r="CK45" s="515"/>
      <c r="CL45" s="515"/>
      <c r="CM45" s="515"/>
      <c r="CN45" s="515"/>
      <c r="CO45" s="515"/>
      <c r="CP45" s="515"/>
      <c r="CQ45" s="515"/>
      <c r="CR45" s="515"/>
      <c r="CS45" s="515"/>
      <c r="CT45" s="515"/>
      <c r="CU45" s="515"/>
      <c r="CV45" s="515"/>
      <c r="CW45" s="515"/>
      <c r="CX45" s="515"/>
      <c r="CY45" s="515"/>
      <c r="CZ45" s="515"/>
      <c r="DA45" s="515"/>
      <c r="DB45" s="515"/>
      <c r="DC45" s="515"/>
      <c r="DD45" s="515"/>
      <c r="DE45" s="515"/>
      <c r="DF45" s="515"/>
      <c r="DG45" s="515"/>
      <c r="DH45" s="515"/>
      <c r="DI45" s="378"/>
    </row>
    <row r="46" spans="1:113" s="471" customFormat="1" ht="12.75" thickBot="1" x14ac:dyDescent="0.25">
      <c r="A46" s="572"/>
      <c r="B46" s="573"/>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c r="AM46" s="375"/>
      <c r="AN46" s="375"/>
      <c r="AO46" s="375"/>
      <c r="AP46" s="375"/>
      <c r="AQ46" s="375"/>
      <c r="AR46" s="375"/>
      <c r="AS46" s="375"/>
      <c r="AT46" s="375"/>
      <c r="AU46" s="375"/>
      <c r="AV46" s="375"/>
      <c r="AW46" s="375"/>
      <c r="AX46" s="375"/>
      <c r="AY46" s="375"/>
      <c r="AZ46" s="375"/>
      <c r="BA46" s="375"/>
      <c r="BB46" s="375"/>
      <c r="BC46" s="375"/>
      <c r="BD46" s="375"/>
      <c r="BE46" s="375"/>
      <c r="BF46" s="375"/>
      <c r="BG46" s="375"/>
      <c r="BH46" s="375"/>
      <c r="BI46" s="375"/>
      <c r="BJ46" s="375"/>
      <c r="BK46" s="518"/>
      <c r="BL46" s="518"/>
      <c r="BM46" s="518"/>
      <c r="BN46" s="518"/>
      <c r="BO46" s="535"/>
      <c r="BP46" s="535"/>
      <c r="BQ46" s="535"/>
      <c r="BR46" s="535"/>
      <c r="BS46" s="535"/>
      <c r="BT46" s="535"/>
      <c r="BU46" s="535"/>
      <c r="BV46" s="535"/>
      <c r="BW46" s="535"/>
      <c r="BX46" s="535"/>
      <c r="BY46" s="535"/>
      <c r="BZ46" s="535"/>
      <c r="CA46" s="535"/>
      <c r="CB46" s="535"/>
      <c r="CC46" s="535"/>
      <c r="CD46" s="535"/>
      <c r="CE46" s="518"/>
      <c r="CF46" s="518"/>
      <c r="CG46" s="518"/>
      <c r="CH46" s="518"/>
      <c r="CI46" s="518"/>
      <c r="CJ46" s="518"/>
      <c r="CK46" s="518"/>
      <c r="CL46" s="518"/>
      <c r="CM46" s="518"/>
      <c r="CN46" s="518"/>
      <c r="CO46" s="518"/>
      <c r="CP46" s="518"/>
      <c r="CQ46" s="518"/>
      <c r="CR46" s="518"/>
      <c r="CS46" s="518"/>
      <c r="CT46" s="518"/>
      <c r="CU46" s="518"/>
      <c r="CV46" s="518"/>
      <c r="CW46" s="518"/>
      <c r="CX46" s="518"/>
      <c r="CY46" s="518"/>
      <c r="CZ46" s="518"/>
      <c r="DA46" s="518"/>
      <c r="DB46" s="518"/>
      <c r="DC46" s="518"/>
      <c r="DD46" s="518"/>
      <c r="DE46" s="518"/>
      <c r="DF46" s="518"/>
      <c r="DG46" s="518"/>
      <c r="DH46" s="518"/>
      <c r="DI46" s="379"/>
    </row>
    <row r="47" spans="1:113" x14ac:dyDescent="0.2">
      <c r="A47" s="574" t="s">
        <v>244</v>
      </c>
      <c r="B47" s="575"/>
      <c r="C47" s="384"/>
      <c r="D47" s="385"/>
      <c r="E47" s="385"/>
      <c r="F47" s="385"/>
      <c r="G47" s="385"/>
      <c r="H47" s="385"/>
      <c r="I47" s="385"/>
      <c r="J47" s="385"/>
      <c r="K47" s="385"/>
      <c r="L47" s="385"/>
      <c r="M47" s="385"/>
      <c r="N47" s="386"/>
      <c r="O47" s="384"/>
      <c r="P47" s="385"/>
      <c r="Q47" s="385"/>
      <c r="R47" s="385"/>
      <c r="S47" s="385"/>
      <c r="T47" s="385"/>
      <c r="U47" s="385"/>
      <c r="V47" s="385"/>
      <c r="W47" s="385"/>
      <c r="X47" s="385"/>
      <c r="Y47" s="385"/>
      <c r="Z47" s="386"/>
      <c r="AA47" s="384"/>
      <c r="AB47" s="385"/>
      <c r="AC47" s="385"/>
      <c r="AD47" s="385"/>
      <c r="AE47" s="385"/>
      <c r="AF47" s="385"/>
      <c r="AG47" s="385"/>
      <c r="AH47" s="385"/>
      <c r="AI47" s="385"/>
      <c r="AJ47" s="385"/>
      <c r="AK47" s="385"/>
      <c r="AL47" s="385"/>
      <c r="AM47" s="386"/>
      <c r="AN47" s="385"/>
      <c r="AO47" s="385"/>
      <c r="AP47" s="385"/>
      <c r="AQ47" s="385"/>
      <c r="AR47" s="385"/>
      <c r="AS47" s="385"/>
      <c r="AT47" s="385"/>
      <c r="AU47" s="385"/>
      <c r="AV47" s="385"/>
      <c r="AW47" s="385"/>
      <c r="AX47" s="385"/>
      <c r="AY47" s="386"/>
      <c r="AZ47" s="384"/>
      <c r="BA47" s="385"/>
      <c r="BB47" s="385"/>
      <c r="BC47" s="385"/>
      <c r="BD47" s="385"/>
      <c r="BE47" s="385"/>
      <c r="BF47" s="385"/>
      <c r="BG47" s="385"/>
      <c r="BH47" s="385"/>
      <c r="BI47" s="385"/>
      <c r="BJ47" s="385"/>
      <c r="BK47" s="387"/>
      <c r="BL47" s="536"/>
      <c r="BM47" s="536"/>
      <c r="BN47" s="536"/>
      <c r="BO47" s="537"/>
      <c r="BP47" s="538"/>
      <c r="BQ47" s="538"/>
      <c r="BR47" s="538"/>
      <c r="BS47" s="538"/>
      <c r="BT47" s="538"/>
      <c r="BU47" s="538"/>
      <c r="BV47" s="538"/>
      <c r="BW47" s="538"/>
      <c r="BX47" s="538"/>
      <c r="BY47" s="538"/>
      <c r="BZ47" s="538"/>
      <c r="CA47" s="538"/>
      <c r="CB47" s="538"/>
      <c r="CC47" s="538"/>
      <c r="CD47" s="538"/>
      <c r="CE47" s="536"/>
      <c r="CF47" s="536"/>
      <c r="CG47" s="536"/>
      <c r="CH47" s="536"/>
      <c r="CI47" s="536"/>
      <c r="CJ47" s="536"/>
      <c r="CK47" s="536"/>
      <c r="CL47" s="536"/>
      <c r="CM47" s="536"/>
      <c r="CN47" s="536"/>
      <c r="CO47" s="536"/>
      <c r="CP47" s="536"/>
      <c r="CQ47" s="536"/>
      <c r="CR47" s="536"/>
      <c r="CS47" s="536"/>
      <c r="CT47" s="536"/>
      <c r="CU47" s="536"/>
      <c r="CV47" s="536"/>
      <c r="CW47" s="536"/>
      <c r="CX47" s="536"/>
      <c r="CY47" s="536"/>
      <c r="CZ47" s="536"/>
      <c r="DA47" s="536"/>
      <c r="DB47" s="536"/>
      <c r="DC47" s="536"/>
      <c r="DD47" s="536"/>
      <c r="DE47" s="536"/>
      <c r="DF47" s="536"/>
      <c r="DG47" s="536"/>
      <c r="DH47" s="536"/>
      <c r="DI47" s="536"/>
    </row>
    <row r="48" spans="1:113" x14ac:dyDescent="0.2">
      <c r="A48" s="576"/>
      <c r="B48" s="577"/>
      <c r="C48" s="384"/>
      <c r="D48" s="385"/>
      <c r="E48" s="385"/>
      <c r="F48" s="385"/>
      <c r="G48" s="385"/>
      <c r="H48" s="385"/>
      <c r="I48" s="385"/>
      <c r="J48" s="385"/>
      <c r="K48" s="385"/>
      <c r="L48" s="385"/>
      <c r="M48" s="385"/>
      <c r="N48" s="386"/>
      <c r="O48" s="384"/>
      <c r="P48" s="385"/>
      <c r="Q48" s="385"/>
      <c r="R48" s="385"/>
      <c r="S48" s="385"/>
      <c r="T48" s="385"/>
      <c r="U48" s="385"/>
      <c r="V48" s="385"/>
      <c r="W48" s="385"/>
      <c r="X48" s="385"/>
      <c r="Y48" s="385"/>
      <c r="Z48" s="386"/>
      <c r="AA48" s="384"/>
      <c r="AB48" s="385"/>
      <c r="AC48" s="385"/>
      <c r="AD48" s="385"/>
      <c r="AE48" s="385"/>
      <c r="AF48" s="385"/>
      <c r="AG48" s="385"/>
      <c r="AH48" s="385"/>
      <c r="AI48" s="385"/>
      <c r="AJ48" s="385"/>
      <c r="AK48" s="385"/>
      <c r="AL48" s="385"/>
      <c r="AM48" s="386"/>
      <c r="AN48" s="385"/>
      <c r="AO48" s="385"/>
      <c r="AP48" s="385"/>
      <c r="AQ48" s="385"/>
      <c r="AR48" s="385"/>
      <c r="AS48" s="385"/>
      <c r="AT48" s="385"/>
      <c r="AU48" s="385"/>
      <c r="AV48" s="385"/>
      <c r="AW48" s="385"/>
      <c r="AX48" s="385"/>
      <c r="AY48" s="386"/>
      <c r="AZ48" s="384"/>
      <c r="BA48" s="385"/>
      <c r="BB48" s="385"/>
      <c r="BC48" s="385"/>
      <c r="BD48" s="385"/>
      <c r="BE48" s="385"/>
      <c r="BF48" s="385"/>
      <c r="BG48" s="385"/>
      <c r="BH48" s="385"/>
      <c r="BI48" s="385"/>
      <c r="BJ48" s="385"/>
      <c r="BK48" s="387"/>
      <c r="BL48" s="536"/>
      <c r="BM48" s="536"/>
      <c r="BN48" s="536"/>
      <c r="BO48" s="537"/>
      <c r="BP48" s="538"/>
      <c r="BQ48" s="538"/>
      <c r="BR48" s="538"/>
      <c r="BS48" s="538"/>
      <c r="BT48" s="538"/>
      <c r="BU48" s="538"/>
      <c r="BV48" s="538"/>
      <c r="BW48" s="538"/>
      <c r="BX48" s="538"/>
      <c r="BY48" s="538"/>
      <c r="BZ48" s="538"/>
      <c r="CA48" s="538"/>
      <c r="CB48" s="538"/>
      <c r="CC48" s="538"/>
      <c r="CD48" s="538"/>
      <c r="CE48" s="536"/>
      <c r="CF48" s="536"/>
      <c r="CG48" s="536"/>
      <c r="CH48" s="536"/>
      <c r="CI48" s="536"/>
      <c r="CJ48" s="536"/>
      <c r="CK48" s="536"/>
      <c r="CL48" s="536"/>
      <c r="CM48" s="536"/>
      <c r="CN48" s="536"/>
      <c r="CO48" s="536"/>
      <c r="CP48" s="536"/>
      <c r="CQ48" s="536"/>
      <c r="CR48" s="536"/>
      <c r="CS48" s="536"/>
      <c r="CT48" s="536"/>
      <c r="CU48" s="536"/>
      <c r="CV48" s="536"/>
      <c r="CW48" s="536"/>
      <c r="CX48" s="536"/>
      <c r="CY48" s="536"/>
      <c r="CZ48" s="536"/>
      <c r="DA48" s="536"/>
      <c r="DB48" s="536"/>
      <c r="DC48" s="536"/>
      <c r="DD48" s="536"/>
      <c r="DE48" s="536"/>
      <c r="DF48" s="536"/>
      <c r="DG48" s="536"/>
      <c r="DH48" s="536"/>
      <c r="DI48" s="536"/>
    </row>
    <row r="49" spans="1:113" x14ac:dyDescent="0.2">
      <c r="A49" s="576"/>
      <c r="B49" s="577"/>
      <c r="C49" s="384"/>
      <c r="D49" s="385"/>
      <c r="E49" s="385"/>
      <c r="F49" s="385"/>
      <c r="G49" s="385"/>
      <c r="H49" s="385"/>
      <c r="I49" s="385"/>
      <c r="J49" s="385"/>
      <c r="K49" s="385"/>
      <c r="L49" s="385"/>
      <c r="M49" s="385"/>
      <c r="N49" s="386"/>
      <c r="O49" s="384"/>
      <c r="P49" s="385"/>
      <c r="Q49" s="385"/>
      <c r="R49" s="385"/>
      <c r="S49" s="385"/>
      <c r="T49" s="385"/>
      <c r="U49" s="385"/>
      <c r="V49" s="385"/>
      <c r="W49" s="385"/>
      <c r="X49" s="385"/>
      <c r="Y49" s="385"/>
      <c r="Z49" s="386"/>
      <c r="AA49" s="384"/>
      <c r="AB49" s="385"/>
      <c r="AC49" s="385"/>
      <c r="AD49" s="385"/>
      <c r="AE49" s="385"/>
      <c r="AF49" s="385"/>
      <c r="AG49" s="385"/>
      <c r="AH49" s="385"/>
      <c r="AI49" s="385"/>
      <c r="AJ49" s="385"/>
      <c r="AK49" s="385"/>
      <c r="AL49" s="385"/>
      <c r="AM49" s="386"/>
      <c r="AN49" s="385"/>
      <c r="AO49" s="385"/>
      <c r="AP49" s="385"/>
      <c r="AQ49" s="385"/>
      <c r="AR49" s="385"/>
      <c r="AS49" s="385"/>
      <c r="AT49" s="385"/>
      <c r="AU49" s="385"/>
      <c r="AV49" s="385"/>
      <c r="AW49" s="385"/>
      <c r="AX49" s="385"/>
      <c r="AY49" s="386"/>
      <c r="AZ49" s="384"/>
      <c r="BA49" s="385"/>
      <c r="BB49" s="385"/>
      <c r="BC49" s="385"/>
      <c r="BD49" s="385"/>
      <c r="BE49" s="385"/>
      <c r="BF49" s="385"/>
      <c r="BG49" s="385"/>
      <c r="BH49" s="385"/>
      <c r="BI49" s="385"/>
      <c r="BJ49" s="385"/>
      <c r="BK49" s="387"/>
      <c r="BL49" s="536"/>
      <c r="BM49" s="536"/>
      <c r="BN49" s="536"/>
      <c r="BO49" s="537"/>
      <c r="BP49" s="538"/>
      <c r="BQ49" s="538"/>
      <c r="BR49" s="538"/>
      <c r="BS49" s="538"/>
      <c r="BT49" s="538"/>
      <c r="BU49" s="538"/>
      <c r="BV49" s="538"/>
      <c r="BW49" s="538"/>
      <c r="BX49" s="538"/>
      <c r="BY49" s="538"/>
      <c r="BZ49" s="538"/>
      <c r="CA49" s="538"/>
      <c r="CB49" s="538"/>
      <c r="CC49" s="538"/>
      <c r="CD49" s="538"/>
      <c r="CE49" s="536"/>
      <c r="CF49" s="536"/>
      <c r="CG49" s="536"/>
      <c r="CH49" s="536"/>
      <c r="CI49" s="536"/>
      <c r="CJ49" s="536"/>
      <c r="CK49" s="536"/>
      <c r="CL49" s="536"/>
      <c r="CM49" s="536"/>
      <c r="CN49" s="536"/>
      <c r="CO49" s="536"/>
      <c r="CP49" s="536"/>
      <c r="CQ49" s="536"/>
      <c r="CR49" s="536"/>
      <c r="CS49" s="536"/>
      <c r="CT49" s="536"/>
      <c r="CU49" s="536"/>
      <c r="CV49" s="536"/>
      <c r="CW49" s="536"/>
      <c r="CX49" s="536"/>
      <c r="CY49" s="536"/>
      <c r="CZ49" s="536"/>
      <c r="DA49" s="536"/>
      <c r="DB49" s="536"/>
      <c r="DC49" s="536"/>
      <c r="DD49" s="536"/>
      <c r="DE49" s="536"/>
      <c r="DF49" s="536"/>
      <c r="DG49" s="536"/>
      <c r="DH49" s="536"/>
      <c r="DI49" s="536"/>
    </row>
    <row r="50" spans="1:113" x14ac:dyDescent="0.2">
      <c r="A50" s="576"/>
      <c r="B50" s="577"/>
      <c r="C50" s="384"/>
      <c r="D50" s="385"/>
      <c r="E50" s="385"/>
      <c r="F50" s="385"/>
      <c r="G50" s="385"/>
      <c r="H50" s="385"/>
      <c r="I50" s="385"/>
      <c r="J50" s="385"/>
      <c r="K50" s="385"/>
      <c r="L50" s="385"/>
      <c r="M50" s="385"/>
      <c r="N50" s="386"/>
      <c r="O50" s="384"/>
      <c r="P50" s="385"/>
      <c r="Q50" s="385"/>
      <c r="R50" s="385"/>
      <c r="S50" s="385"/>
      <c r="T50" s="385"/>
      <c r="U50" s="385"/>
      <c r="V50" s="385"/>
      <c r="W50" s="385"/>
      <c r="X50" s="385"/>
      <c r="Y50" s="385"/>
      <c r="Z50" s="386"/>
      <c r="AA50" s="384"/>
      <c r="AB50" s="385"/>
      <c r="AC50" s="385"/>
      <c r="AD50" s="385"/>
      <c r="AE50" s="385"/>
      <c r="AF50" s="385"/>
      <c r="AG50" s="385"/>
      <c r="AH50" s="385"/>
      <c r="AI50" s="385"/>
      <c r="AJ50" s="385"/>
      <c r="AK50" s="385"/>
      <c r="AL50" s="385"/>
      <c r="AM50" s="386"/>
      <c r="AN50" s="385"/>
      <c r="AO50" s="385"/>
      <c r="AP50" s="385"/>
      <c r="AQ50" s="385"/>
      <c r="AR50" s="385"/>
      <c r="AS50" s="385"/>
      <c r="AT50" s="385"/>
      <c r="AU50" s="385"/>
      <c r="AV50" s="385"/>
      <c r="AW50" s="385"/>
      <c r="AX50" s="385"/>
      <c r="AY50" s="386"/>
      <c r="AZ50" s="384"/>
      <c r="BA50" s="385"/>
      <c r="BB50" s="385"/>
      <c r="BC50" s="385"/>
      <c r="BD50" s="385"/>
      <c r="BE50" s="385"/>
      <c r="BF50" s="385"/>
      <c r="BG50" s="385"/>
      <c r="BH50" s="385"/>
      <c r="BI50" s="385"/>
      <c r="BJ50" s="385"/>
      <c r="BK50" s="387"/>
      <c r="BL50" s="536"/>
      <c r="BM50" s="536"/>
      <c r="BN50" s="536"/>
      <c r="BO50" s="538"/>
      <c r="BP50" s="538"/>
      <c r="BQ50" s="538"/>
      <c r="BR50" s="538"/>
      <c r="BS50" s="538"/>
      <c r="BT50" s="538"/>
      <c r="BU50" s="538"/>
      <c r="BV50" s="538"/>
      <c r="BW50" s="538"/>
      <c r="BX50" s="538"/>
      <c r="BY50" s="538"/>
      <c r="BZ50" s="538"/>
      <c r="CA50" s="538"/>
      <c r="CB50" s="538"/>
      <c r="CC50" s="538"/>
      <c r="CD50" s="538"/>
      <c r="CE50" s="536"/>
      <c r="CF50" s="536"/>
      <c r="CG50" s="536"/>
      <c r="CH50" s="536"/>
      <c r="CI50" s="536"/>
      <c r="CJ50" s="536"/>
      <c r="CK50" s="536"/>
      <c r="CL50" s="536"/>
      <c r="CM50" s="536"/>
      <c r="CN50" s="536"/>
      <c r="CO50" s="536"/>
      <c r="CP50" s="536"/>
      <c r="CQ50" s="536"/>
      <c r="CR50" s="536"/>
      <c r="CS50" s="536"/>
      <c r="CT50" s="536"/>
      <c r="CU50" s="536"/>
      <c r="CV50" s="536"/>
      <c r="CW50" s="536"/>
      <c r="CX50" s="536"/>
      <c r="CY50" s="536"/>
      <c r="CZ50" s="536"/>
      <c r="DA50" s="536"/>
      <c r="DB50" s="536"/>
      <c r="DC50" s="536"/>
      <c r="DD50" s="536"/>
      <c r="DE50" s="536"/>
      <c r="DF50" s="536"/>
      <c r="DG50" s="536"/>
      <c r="DH50" s="536"/>
      <c r="DI50" s="536"/>
    </row>
    <row r="51" spans="1:113" x14ac:dyDescent="0.2">
      <c r="A51" s="576"/>
      <c r="B51" s="577"/>
      <c r="C51" s="384"/>
      <c r="D51" s="385"/>
      <c r="E51" s="385"/>
      <c r="F51" s="385"/>
      <c r="G51" s="385"/>
      <c r="H51" s="385"/>
      <c r="I51" s="385"/>
      <c r="J51" s="385"/>
      <c r="K51" s="385"/>
      <c r="L51" s="385"/>
      <c r="M51" s="385"/>
      <c r="N51" s="386"/>
      <c r="O51" s="384"/>
      <c r="P51" s="385"/>
      <c r="Q51" s="385"/>
      <c r="R51" s="385"/>
      <c r="S51" s="385"/>
      <c r="T51" s="385"/>
      <c r="U51" s="385"/>
      <c r="V51" s="385"/>
      <c r="W51" s="385"/>
      <c r="X51" s="385"/>
      <c r="Y51" s="385"/>
      <c r="Z51" s="386"/>
      <c r="AA51" s="384"/>
      <c r="AB51" s="385"/>
      <c r="AC51" s="385"/>
      <c r="AD51" s="385"/>
      <c r="AE51" s="385"/>
      <c r="AF51" s="385"/>
      <c r="AG51" s="385"/>
      <c r="AH51" s="385"/>
      <c r="AI51" s="385"/>
      <c r="AJ51" s="385"/>
      <c r="AK51" s="385"/>
      <c r="AL51" s="385"/>
      <c r="AM51" s="386"/>
      <c r="AN51" s="385"/>
      <c r="AO51" s="385"/>
      <c r="AP51" s="385"/>
      <c r="AQ51" s="385"/>
      <c r="AR51" s="385"/>
      <c r="AS51" s="385"/>
      <c r="AT51" s="385"/>
      <c r="AU51" s="385"/>
      <c r="AV51" s="385"/>
      <c r="AW51" s="385"/>
      <c r="AX51" s="385"/>
      <c r="AY51" s="386"/>
      <c r="AZ51" s="384"/>
      <c r="BA51" s="385"/>
      <c r="BB51" s="385"/>
      <c r="BC51" s="385"/>
      <c r="BD51" s="385"/>
      <c r="BE51" s="385"/>
      <c r="BF51" s="385"/>
      <c r="BG51" s="385"/>
      <c r="BH51" s="385"/>
      <c r="BI51" s="385"/>
      <c r="BJ51" s="385"/>
      <c r="BK51" s="387"/>
      <c r="BL51" s="536"/>
      <c r="BM51" s="536"/>
      <c r="BN51" s="536"/>
      <c r="BO51" s="538"/>
      <c r="BP51" s="538"/>
      <c r="BQ51" s="538"/>
      <c r="BR51" s="538"/>
      <c r="BS51" s="538"/>
      <c r="BT51" s="538"/>
      <c r="BU51" s="538"/>
      <c r="BV51" s="538"/>
      <c r="BW51" s="538"/>
      <c r="BX51" s="538"/>
      <c r="BY51" s="538"/>
      <c r="BZ51" s="538"/>
      <c r="CA51" s="538"/>
      <c r="CB51" s="538"/>
      <c r="CC51" s="538"/>
      <c r="CD51" s="538"/>
      <c r="CE51" s="536"/>
      <c r="CF51" s="536"/>
      <c r="CG51" s="536"/>
      <c r="CH51" s="536"/>
      <c r="CI51" s="536"/>
      <c r="CJ51" s="536"/>
      <c r="CK51" s="536"/>
      <c r="CL51" s="536"/>
      <c r="CM51" s="536"/>
      <c r="CN51" s="536"/>
      <c r="CO51" s="536"/>
      <c r="CP51" s="536"/>
      <c r="CQ51" s="536"/>
      <c r="CR51" s="536"/>
      <c r="CS51" s="536"/>
      <c r="CT51" s="536"/>
      <c r="CU51" s="536"/>
      <c r="CV51" s="536"/>
      <c r="CW51" s="536"/>
      <c r="CX51" s="536"/>
      <c r="CY51" s="536"/>
      <c r="CZ51" s="536"/>
      <c r="DA51" s="536"/>
      <c r="DB51" s="536"/>
      <c r="DC51" s="536"/>
      <c r="DD51" s="536"/>
      <c r="DE51" s="536"/>
      <c r="DF51" s="536"/>
      <c r="DG51" s="536"/>
      <c r="DH51" s="536"/>
      <c r="DI51" s="536"/>
    </row>
    <row r="52" spans="1:113" x14ac:dyDescent="0.2">
      <c r="A52" s="576"/>
      <c r="B52" s="577"/>
      <c r="C52" s="384"/>
      <c r="D52" s="385"/>
      <c r="E52" s="385"/>
      <c r="F52" s="385"/>
      <c r="G52" s="385"/>
      <c r="H52" s="385"/>
      <c r="I52" s="385"/>
      <c r="J52" s="385"/>
      <c r="K52" s="385"/>
      <c r="L52" s="385"/>
      <c r="M52" s="385"/>
      <c r="N52" s="386"/>
      <c r="O52" s="384"/>
      <c r="P52" s="385"/>
      <c r="Q52" s="385"/>
      <c r="R52" s="385"/>
      <c r="S52" s="385"/>
      <c r="T52" s="385"/>
      <c r="U52" s="385"/>
      <c r="V52" s="385"/>
      <c r="W52" s="385"/>
      <c r="X52" s="385"/>
      <c r="Y52" s="385"/>
      <c r="Z52" s="386"/>
      <c r="AA52" s="384"/>
      <c r="AB52" s="385"/>
      <c r="AC52" s="385"/>
      <c r="AD52" s="385"/>
      <c r="AE52" s="385"/>
      <c r="AF52" s="385"/>
      <c r="AG52" s="385"/>
      <c r="AH52" s="385"/>
      <c r="AI52" s="385"/>
      <c r="AJ52" s="385"/>
      <c r="AK52" s="385"/>
      <c r="AL52" s="385"/>
      <c r="AM52" s="386"/>
      <c r="AN52" s="385"/>
      <c r="AO52" s="385"/>
      <c r="AP52" s="385"/>
      <c r="AQ52" s="385"/>
      <c r="AR52" s="385"/>
      <c r="AS52" s="385"/>
      <c r="AT52" s="385"/>
      <c r="AU52" s="385"/>
      <c r="AV52" s="385"/>
      <c r="AW52" s="385"/>
      <c r="AX52" s="385"/>
      <c r="AY52" s="386"/>
      <c r="AZ52" s="384"/>
      <c r="BA52" s="385"/>
      <c r="BB52" s="385"/>
      <c r="BC52" s="385"/>
      <c r="BD52" s="385"/>
      <c r="BE52" s="385"/>
      <c r="BF52" s="385"/>
      <c r="BG52" s="385"/>
      <c r="BH52" s="385"/>
      <c r="BI52" s="385"/>
      <c r="BJ52" s="385"/>
      <c r="BK52" s="387"/>
      <c r="BL52" s="536"/>
      <c r="BM52" s="536"/>
      <c r="BN52" s="536"/>
      <c r="BO52" s="538"/>
      <c r="BP52" s="538"/>
      <c r="BQ52" s="538"/>
      <c r="BR52" s="538"/>
      <c r="BS52" s="538"/>
      <c r="BT52" s="538"/>
      <c r="BU52" s="538"/>
      <c r="BV52" s="538"/>
      <c r="BW52" s="538"/>
      <c r="BX52" s="538"/>
      <c r="BY52" s="538"/>
      <c r="BZ52" s="538"/>
      <c r="CA52" s="538"/>
      <c r="CB52" s="538"/>
      <c r="CC52" s="538"/>
      <c r="CD52" s="538"/>
      <c r="CE52" s="536"/>
      <c r="CF52" s="536"/>
      <c r="CG52" s="536"/>
      <c r="CH52" s="536"/>
      <c r="CI52" s="536"/>
      <c r="CJ52" s="536"/>
      <c r="CK52" s="536"/>
      <c r="CL52" s="536"/>
      <c r="CM52" s="536"/>
      <c r="CN52" s="536"/>
      <c r="CO52" s="536"/>
      <c r="CP52" s="536"/>
      <c r="CQ52" s="536"/>
      <c r="CR52" s="536"/>
      <c r="CS52" s="536"/>
      <c r="CT52" s="536"/>
      <c r="CU52" s="536"/>
      <c r="CV52" s="536"/>
      <c r="CW52" s="536"/>
      <c r="CX52" s="536"/>
      <c r="CY52" s="536"/>
      <c r="CZ52" s="536"/>
      <c r="DA52" s="536"/>
      <c r="DB52" s="536"/>
      <c r="DC52" s="536"/>
      <c r="DD52" s="536"/>
      <c r="DE52" s="536"/>
      <c r="DF52" s="536"/>
      <c r="DG52" s="536"/>
      <c r="DH52" s="536"/>
      <c r="DI52" s="536"/>
    </row>
    <row r="53" spans="1:113" x14ac:dyDescent="0.2">
      <c r="A53" s="576"/>
      <c r="B53" s="577"/>
      <c r="C53" s="384"/>
      <c r="D53" s="385"/>
      <c r="E53" s="385"/>
      <c r="F53" s="385"/>
      <c r="G53" s="385"/>
      <c r="H53" s="385"/>
      <c r="I53" s="385"/>
      <c r="J53" s="385"/>
      <c r="K53" s="385"/>
      <c r="L53" s="385"/>
      <c r="M53" s="385"/>
      <c r="N53" s="386"/>
      <c r="O53" s="384"/>
      <c r="P53" s="385"/>
      <c r="Q53" s="385"/>
      <c r="R53" s="385"/>
      <c r="S53" s="385"/>
      <c r="T53" s="385"/>
      <c r="U53" s="385"/>
      <c r="V53" s="385"/>
      <c r="W53" s="385"/>
      <c r="X53" s="385"/>
      <c r="Y53" s="385"/>
      <c r="Z53" s="386"/>
      <c r="AA53" s="384"/>
      <c r="AB53" s="385"/>
      <c r="AC53" s="385"/>
      <c r="AD53" s="385"/>
      <c r="AE53" s="385"/>
      <c r="AF53" s="385"/>
      <c r="AG53" s="385"/>
      <c r="AH53" s="385"/>
      <c r="AI53" s="385"/>
      <c r="AJ53" s="385"/>
      <c r="AK53" s="385"/>
      <c r="AL53" s="385"/>
      <c r="AM53" s="386"/>
      <c r="AN53" s="385"/>
      <c r="AO53" s="385"/>
      <c r="AP53" s="385"/>
      <c r="AQ53" s="385"/>
      <c r="AR53" s="385"/>
      <c r="AS53" s="385"/>
      <c r="AT53" s="385"/>
      <c r="AU53" s="385"/>
      <c r="AV53" s="385"/>
      <c r="AW53" s="385"/>
      <c r="AX53" s="385"/>
      <c r="AY53" s="386"/>
      <c r="AZ53" s="384"/>
      <c r="BA53" s="385"/>
      <c r="BB53" s="385"/>
      <c r="BC53" s="385"/>
      <c r="BD53" s="385"/>
      <c r="BE53" s="385"/>
      <c r="BF53" s="385"/>
      <c r="BG53" s="385"/>
      <c r="BH53" s="385"/>
      <c r="BI53" s="385"/>
      <c r="BJ53" s="385"/>
      <c r="BK53" s="387"/>
      <c r="BL53" s="536"/>
      <c r="BM53" s="536"/>
      <c r="BN53" s="536"/>
      <c r="BO53" s="538"/>
      <c r="BP53" s="538"/>
      <c r="BQ53" s="538"/>
      <c r="BR53" s="538"/>
      <c r="BS53" s="538"/>
      <c r="BT53" s="538"/>
      <c r="BU53" s="538"/>
      <c r="BV53" s="538"/>
      <c r="BW53" s="538"/>
      <c r="BX53" s="538"/>
      <c r="BY53" s="538"/>
      <c r="BZ53" s="538"/>
      <c r="CA53" s="538"/>
      <c r="CB53" s="538"/>
      <c r="CC53" s="538"/>
      <c r="CD53" s="538"/>
      <c r="CE53" s="536"/>
      <c r="CF53" s="536"/>
      <c r="CG53" s="536"/>
      <c r="CH53" s="536"/>
      <c r="CI53" s="536"/>
      <c r="CJ53" s="536"/>
      <c r="CK53" s="536"/>
      <c r="CL53" s="536"/>
      <c r="CM53" s="536"/>
      <c r="CN53" s="536"/>
      <c r="CO53" s="536"/>
      <c r="CP53" s="536"/>
      <c r="CQ53" s="536"/>
      <c r="CR53" s="536"/>
      <c r="CS53" s="536"/>
      <c r="CT53" s="536"/>
      <c r="CU53" s="536"/>
      <c r="CV53" s="536"/>
      <c r="CW53" s="536"/>
      <c r="CX53" s="536"/>
      <c r="CY53" s="536"/>
      <c r="CZ53" s="536"/>
      <c r="DA53" s="536"/>
      <c r="DB53" s="536"/>
      <c r="DC53" s="536"/>
      <c r="DD53" s="536"/>
      <c r="DE53" s="536"/>
      <c r="DF53" s="536"/>
      <c r="DG53" s="536"/>
      <c r="DH53" s="536"/>
      <c r="DI53" s="536"/>
    </row>
    <row r="54" spans="1:113" x14ac:dyDescent="0.2">
      <c r="A54" s="576"/>
      <c r="B54" s="577"/>
      <c r="C54" s="384"/>
      <c r="D54" s="385"/>
      <c r="E54" s="385"/>
      <c r="F54" s="385"/>
      <c r="G54" s="385"/>
      <c r="H54" s="385"/>
      <c r="I54" s="385"/>
      <c r="J54" s="385"/>
      <c r="K54" s="385"/>
      <c r="L54" s="385"/>
      <c r="M54" s="385"/>
      <c r="N54" s="386"/>
      <c r="O54" s="384"/>
      <c r="P54" s="385"/>
      <c r="Q54" s="385"/>
      <c r="R54" s="385"/>
      <c r="S54" s="385"/>
      <c r="T54" s="385"/>
      <c r="U54" s="385"/>
      <c r="V54" s="385"/>
      <c r="W54" s="385"/>
      <c r="X54" s="385"/>
      <c r="Y54" s="385"/>
      <c r="Z54" s="386"/>
      <c r="AA54" s="384"/>
      <c r="AB54" s="385"/>
      <c r="AC54" s="385"/>
      <c r="AD54" s="385"/>
      <c r="AE54" s="385"/>
      <c r="AF54" s="385"/>
      <c r="AG54" s="385"/>
      <c r="AH54" s="385"/>
      <c r="AI54" s="385"/>
      <c r="AJ54" s="385"/>
      <c r="AK54" s="385"/>
      <c r="AL54" s="385"/>
      <c r="AM54" s="386"/>
      <c r="AN54" s="385"/>
      <c r="AO54" s="385"/>
      <c r="AP54" s="385"/>
      <c r="AQ54" s="385"/>
      <c r="AR54" s="385"/>
      <c r="AS54" s="385"/>
      <c r="AT54" s="385"/>
      <c r="AU54" s="385"/>
      <c r="AV54" s="385"/>
      <c r="AW54" s="385"/>
      <c r="AX54" s="385"/>
      <c r="AY54" s="386"/>
      <c r="AZ54" s="384"/>
      <c r="BA54" s="385"/>
      <c r="BB54" s="385"/>
      <c r="BC54" s="385"/>
      <c r="BD54" s="385"/>
      <c r="BE54" s="385"/>
      <c r="BF54" s="385"/>
      <c r="BG54" s="385"/>
      <c r="BH54" s="385"/>
      <c r="BI54" s="385"/>
      <c r="BJ54" s="385"/>
      <c r="BK54" s="387"/>
      <c r="BL54" s="536"/>
      <c r="BM54" s="536"/>
      <c r="BN54" s="536"/>
      <c r="BO54" s="538"/>
      <c r="BP54" s="538"/>
      <c r="BQ54" s="538"/>
      <c r="BR54" s="538"/>
      <c r="BS54" s="538"/>
      <c r="BT54" s="538"/>
      <c r="BU54" s="538"/>
      <c r="BV54" s="538"/>
      <c r="BW54" s="538"/>
      <c r="BX54" s="538"/>
      <c r="BY54" s="538"/>
      <c r="BZ54" s="538"/>
      <c r="CA54" s="538"/>
      <c r="CB54" s="538"/>
      <c r="CC54" s="538"/>
      <c r="CD54" s="538"/>
      <c r="CE54" s="536"/>
      <c r="CF54" s="536"/>
      <c r="CG54" s="536"/>
      <c r="CH54" s="536"/>
      <c r="CI54" s="536"/>
      <c r="CJ54" s="536"/>
      <c r="CK54" s="536"/>
      <c r="CL54" s="536"/>
      <c r="CM54" s="536"/>
      <c r="CN54" s="536"/>
      <c r="CO54" s="536"/>
      <c r="CP54" s="536"/>
      <c r="CQ54" s="536"/>
      <c r="CR54" s="536"/>
      <c r="CS54" s="536"/>
      <c r="CT54" s="536"/>
      <c r="CU54" s="536"/>
      <c r="CV54" s="536"/>
      <c r="CW54" s="536"/>
      <c r="CX54" s="536"/>
      <c r="CY54" s="536"/>
      <c r="CZ54" s="536"/>
      <c r="DA54" s="536"/>
      <c r="DB54" s="536"/>
      <c r="DC54" s="536"/>
      <c r="DD54" s="536"/>
      <c r="DE54" s="536"/>
      <c r="DF54" s="536"/>
      <c r="DG54" s="536"/>
      <c r="DH54" s="536"/>
      <c r="DI54" s="536"/>
    </row>
    <row r="55" spans="1:113" x14ac:dyDescent="0.2">
      <c r="A55" s="576"/>
      <c r="B55" s="577"/>
      <c r="C55" s="384"/>
      <c r="D55" s="385"/>
      <c r="E55" s="385"/>
      <c r="F55" s="385"/>
      <c r="G55" s="385"/>
      <c r="H55" s="385"/>
      <c r="I55" s="385"/>
      <c r="J55" s="385"/>
      <c r="K55" s="385"/>
      <c r="L55" s="385"/>
      <c r="M55" s="385"/>
      <c r="N55" s="386"/>
      <c r="O55" s="384"/>
      <c r="P55" s="385"/>
      <c r="Q55" s="385"/>
      <c r="R55" s="385"/>
      <c r="S55" s="385"/>
      <c r="T55" s="385"/>
      <c r="U55" s="385"/>
      <c r="V55" s="385"/>
      <c r="W55" s="385"/>
      <c r="X55" s="385"/>
      <c r="Y55" s="385"/>
      <c r="Z55" s="386"/>
      <c r="AA55" s="384"/>
      <c r="AB55" s="385"/>
      <c r="AC55" s="385"/>
      <c r="AD55" s="385"/>
      <c r="AE55" s="385"/>
      <c r="AF55" s="385"/>
      <c r="AG55" s="385"/>
      <c r="AH55" s="385"/>
      <c r="AI55" s="385"/>
      <c r="AJ55" s="385"/>
      <c r="AK55" s="385"/>
      <c r="AL55" s="385"/>
      <c r="AM55" s="386"/>
      <c r="AN55" s="385"/>
      <c r="AO55" s="385"/>
      <c r="AP55" s="385"/>
      <c r="AQ55" s="385"/>
      <c r="AR55" s="385"/>
      <c r="AS55" s="385"/>
      <c r="AT55" s="385"/>
      <c r="AU55" s="385"/>
      <c r="AV55" s="385"/>
      <c r="AW55" s="385"/>
      <c r="AX55" s="385"/>
      <c r="AY55" s="386"/>
      <c r="AZ55" s="384"/>
      <c r="BA55" s="385"/>
      <c r="BB55" s="385"/>
      <c r="BC55" s="385"/>
      <c r="BD55" s="385"/>
      <c r="BE55" s="385"/>
      <c r="BF55" s="385"/>
      <c r="BG55" s="385"/>
      <c r="BH55" s="385"/>
      <c r="BI55" s="385"/>
      <c r="BJ55" s="385"/>
      <c r="BK55" s="387"/>
      <c r="BL55" s="536"/>
      <c r="BM55" s="536"/>
      <c r="BN55" s="536"/>
      <c r="BO55" s="538"/>
      <c r="BP55" s="538"/>
      <c r="BQ55" s="538"/>
      <c r="BR55" s="538"/>
      <c r="BS55" s="538"/>
      <c r="BT55" s="538"/>
      <c r="BU55" s="538"/>
      <c r="BV55" s="538"/>
      <c r="BW55" s="538"/>
      <c r="BX55" s="538"/>
      <c r="BY55" s="538"/>
      <c r="BZ55" s="538"/>
      <c r="CA55" s="538"/>
      <c r="CB55" s="538"/>
      <c r="CC55" s="538"/>
      <c r="CD55" s="538"/>
      <c r="CE55" s="536"/>
      <c r="CF55" s="536"/>
      <c r="CG55" s="536"/>
      <c r="CH55" s="536"/>
      <c r="CI55" s="536"/>
      <c r="CJ55" s="536"/>
      <c r="CK55" s="536"/>
      <c r="CL55" s="536"/>
      <c r="CM55" s="536"/>
      <c r="CN55" s="536"/>
      <c r="CO55" s="536"/>
      <c r="CP55" s="536"/>
      <c r="CQ55" s="536"/>
      <c r="CR55" s="536"/>
      <c r="CS55" s="536"/>
      <c r="CT55" s="536"/>
      <c r="CU55" s="536"/>
      <c r="CV55" s="536"/>
      <c r="CW55" s="536"/>
      <c r="CX55" s="536"/>
      <c r="CY55" s="536"/>
      <c r="CZ55" s="536"/>
      <c r="DA55" s="536"/>
      <c r="DB55" s="536"/>
      <c r="DC55" s="536"/>
      <c r="DD55" s="536"/>
      <c r="DE55" s="536"/>
      <c r="DF55" s="536"/>
      <c r="DG55" s="536"/>
      <c r="DH55" s="536"/>
      <c r="DI55" s="536"/>
    </row>
    <row r="56" spans="1:113" x14ac:dyDescent="0.2">
      <c r="A56" s="576"/>
      <c r="B56" s="577"/>
      <c r="C56" s="384"/>
      <c r="D56" s="385"/>
      <c r="E56" s="385"/>
      <c r="F56" s="385"/>
      <c r="G56" s="385"/>
      <c r="H56" s="385"/>
      <c r="I56" s="385"/>
      <c r="J56" s="385"/>
      <c r="K56" s="385"/>
      <c r="L56" s="385"/>
      <c r="M56" s="385"/>
      <c r="N56" s="386"/>
      <c r="O56" s="384"/>
      <c r="P56" s="385"/>
      <c r="Q56" s="385"/>
      <c r="R56" s="385"/>
      <c r="S56" s="385"/>
      <c r="T56" s="385"/>
      <c r="U56" s="385"/>
      <c r="V56" s="385"/>
      <c r="W56" s="385"/>
      <c r="X56" s="385"/>
      <c r="Y56" s="385"/>
      <c r="Z56" s="386"/>
      <c r="AA56" s="384"/>
      <c r="AB56" s="385"/>
      <c r="AC56" s="385"/>
      <c r="AD56" s="385"/>
      <c r="AE56" s="385"/>
      <c r="AF56" s="385"/>
      <c r="AG56" s="385"/>
      <c r="AH56" s="385"/>
      <c r="AI56" s="385"/>
      <c r="AJ56" s="385"/>
      <c r="AK56" s="385"/>
      <c r="AL56" s="385"/>
      <c r="AM56" s="386"/>
      <c r="AN56" s="385"/>
      <c r="AO56" s="385"/>
      <c r="AP56" s="385"/>
      <c r="AQ56" s="385"/>
      <c r="AR56" s="385"/>
      <c r="AS56" s="385"/>
      <c r="AT56" s="385"/>
      <c r="AU56" s="385"/>
      <c r="AV56" s="385"/>
      <c r="AW56" s="385"/>
      <c r="AX56" s="385"/>
      <c r="AY56" s="386"/>
      <c r="AZ56" s="384"/>
      <c r="BA56" s="385"/>
      <c r="BB56" s="385"/>
      <c r="BC56" s="385"/>
      <c r="BD56" s="385"/>
      <c r="BE56" s="385"/>
      <c r="BF56" s="385"/>
      <c r="BG56" s="385"/>
      <c r="BH56" s="385"/>
      <c r="BI56" s="385"/>
      <c r="BJ56" s="385"/>
      <c r="BK56" s="387"/>
      <c r="BL56" s="536"/>
      <c r="BM56" s="536"/>
      <c r="BN56" s="536"/>
      <c r="BO56" s="538"/>
      <c r="BP56" s="538"/>
      <c r="BQ56" s="538"/>
      <c r="BR56" s="538"/>
      <c r="BS56" s="538"/>
      <c r="BT56" s="538"/>
      <c r="BU56" s="538"/>
      <c r="BV56" s="538"/>
      <c r="BW56" s="538"/>
      <c r="BX56" s="538"/>
      <c r="BY56" s="538"/>
      <c r="BZ56" s="538"/>
      <c r="CA56" s="538"/>
      <c r="CB56" s="538"/>
      <c r="CC56" s="538"/>
      <c r="CD56" s="538"/>
      <c r="CE56" s="536"/>
      <c r="CF56" s="536"/>
      <c r="CG56" s="536"/>
      <c r="CH56" s="536"/>
      <c r="CI56" s="536"/>
      <c r="CJ56" s="536"/>
      <c r="CK56" s="536"/>
      <c r="CL56" s="536"/>
      <c r="CM56" s="536"/>
      <c r="CN56" s="536"/>
      <c r="CO56" s="536"/>
      <c r="CP56" s="536"/>
      <c r="CQ56" s="536"/>
      <c r="CR56" s="536"/>
      <c r="CS56" s="536"/>
      <c r="CT56" s="536"/>
      <c r="CU56" s="536"/>
      <c r="CV56" s="536"/>
      <c r="CW56" s="536"/>
      <c r="CX56" s="536"/>
      <c r="CY56" s="536"/>
      <c r="CZ56" s="536"/>
      <c r="DA56" s="536"/>
      <c r="DB56" s="536"/>
      <c r="DC56" s="536"/>
      <c r="DD56" s="536"/>
      <c r="DE56" s="536"/>
      <c r="DF56" s="536"/>
      <c r="DG56" s="536"/>
      <c r="DH56" s="536"/>
      <c r="DI56" s="536"/>
    </row>
    <row r="57" spans="1:113" x14ac:dyDescent="0.2">
      <c r="A57" s="576"/>
      <c r="B57" s="577"/>
      <c r="C57" s="384"/>
      <c r="D57" s="385"/>
      <c r="E57" s="385"/>
      <c r="F57" s="385"/>
      <c r="G57" s="385"/>
      <c r="H57" s="385"/>
      <c r="I57" s="385"/>
      <c r="J57" s="385"/>
      <c r="K57" s="385"/>
      <c r="L57" s="385"/>
      <c r="M57" s="385"/>
      <c r="N57" s="386"/>
      <c r="O57" s="384"/>
      <c r="P57" s="385"/>
      <c r="Q57" s="385"/>
      <c r="R57" s="385"/>
      <c r="S57" s="385"/>
      <c r="T57" s="385"/>
      <c r="U57" s="385"/>
      <c r="V57" s="385"/>
      <c r="W57" s="385"/>
      <c r="X57" s="385"/>
      <c r="Y57" s="385"/>
      <c r="Z57" s="386"/>
      <c r="AA57" s="384"/>
      <c r="AB57" s="385"/>
      <c r="AC57" s="385"/>
      <c r="AD57" s="385"/>
      <c r="AE57" s="385"/>
      <c r="AF57" s="385"/>
      <c r="AG57" s="385"/>
      <c r="AH57" s="385"/>
      <c r="AI57" s="385"/>
      <c r="AJ57" s="385"/>
      <c r="AK57" s="385"/>
      <c r="AL57" s="385"/>
      <c r="AM57" s="386"/>
      <c r="AN57" s="385"/>
      <c r="AO57" s="385"/>
      <c r="AP57" s="385"/>
      <c r="AQ57" s="385"/>
      <c r="AR57" s="385"/>
      <c r="AS57" s="385"/>
      <c r="AT57" s="385"/>
      <c r="AU57" s="385"/>
      <c r="AV57" s="385"/>
      <c r="AW57" s="385"/>
      <c r="AX57" s="385"/>
      <c r="AY57" s="386"/>
      <c r="AZ57" s="384"/>
      <c r="BA57" s="385"/>
      <c r="BB57" s="385"/>
      <c r="BC57" s="385"/>
      <c r="BD57" s="385"/>
      <c r="BE57" s="385"/>
      <c r="BF57" s="385"/>
      <c r="BG57" s="385"/>
      <c r="BH57" s="385"/>
      <c r="BI57" s="385"/>
      <c r="BJ57" s="385"/>
      <c r="BK57" s="387"/>
      <c r="BL57" s="536"/>
      <c r="BM57" s="536"/>
      <c r="BN57" s="536"/>
      <c r="BO57" s="538"/>
      <c r="BP57" s="538"/>
      <c r="BQ57" s="538"/>
      <c r="BR57" s="538"/>
      <c r="BS57" s="538"/>
      <c r="BT57" s="538"/>
      <c r="BU57" s="538"/>
      <c r="BV57" s="538"/>
      <c r="BW57" s="538"/>
      <c r="BX57" s="538"/>
      <c r="BY57" s="538"/>
      <c r="BZ57" s="538"/>
      <c r="CA57" s="538"/>
      <c r="CB57" s="538"/>
      <c r="CC57" s="538"/>
      <c r="CD57" s="538"/>
      <c r="CE57" s="536"/>
      <c r="CF57" s="536"/>
      <c r="CG57" s="536"/>
      <c r="CH57" s="536"/>
      <c r="CI57" s="536"/>
      <c r="CJ57" s="536"/>
      <c r="CK57" s="536"/>
      <c r="CL57" s="536"/>
      <c r="CM57" s="536"/>
      <c r="CN57" s="536"/>
      <c r="CO57" s="536"/>
      <c r="CP57" s="536"/>
      <c r="CQ57" s="536"/>
      <c r="CR57" s="536"/>
      <c r="CS57" s="536"/>
      <c r="CT57" s="536"/>
      <c r="CU57" s="536"/>
      <c r="CV57" s="536"/>
      <c r="CW57" s="536"/>
      <c r="CX57" s="536"/>
      <c r="CY57" s="536"/>
      <c r="CZ57" s="536"/>
      <c r="DA57" s="536"/>
      <c r="DB57" s="536"/>
      <c r="DC57" s="536"/>
      <c r="DD57" s="536"/>
      <c r="DE57" s="536"/>
      <c r="DF57" s="536"/>
      <c r="DG57" s="536"/>
      <c r="DH57" s="536"/>
      <c r="DI57" s="536"/>
    </row>
    <row r="58" spans="1:113" x14ac:dyDescent="0.2">
      <c r="A58" s="576"/>
      <c r="B58" s="577"/>
      <c r="C58" s="384"/>
      <c r="D58" s="385"/>
      <c r="E58" s="385"/>
      <c r="F58" s="385"/>
      <c r="G58" s="385"/>
      <c r="H58" s="385"/>
      <c r="I58" s="385"/>
      <c r="J58" s="385"/>
      <c r="K58" s="385"/>
      <c r="L58" s="385"/>
      <c r="M58" s="385"/>
      <c r="N58" s="386"/>
      <c r="O58" s="384"/>
      <c r="P58" s="385"/>
      <c r="Q58" s="385"/>
      <c r="R58" s="385"/>
      <c r="S58" s="385"/>
      <c r="T58" s="385"/>
      <c r="U58" s="385"/>
      <c r="V58" s="385"/>
      <c r="W58" s="385"/>
      <c r="X58" s="385"/>
      <c r="Y58" s="385"/>
      <c r="Z58" s="386"/>
      <c r="AA58" s="384"/>
      <c r="AB58" s="385"/>
      <c r="AC58" s="385"/>
      <c r="AD58" s="385"/>
      <c r="AE58" s="385"/>
      <c r="AF58" s="385"/>
      <c r="AG58" s="385"/>
      <c r="AH58" s="385"/>
      <c r="AI58" s="385"/>
      <c r="AJ58" s="385"/>
      <c r="AK58" s="385"/>
      <c r="AL58" s="385"/>
      <c r="AM58" s="386"/>
      <c r="AN58" s="385"/>
      <c r="AO58" s="385"/>
      <c r="AP58" s="385"/>
      <c r="AQ58" s="385"/>
      <c r="AR58" s="385"/>
      <c r="AS58" s="385"/>
      <c r="AT58" s="385"/>
      <c r="AU58" s="385"/>
      <c r="AV58" s="385"/>
      <c r="AW58" s="385"/>
      <c r="AX58" s="385"/>
      <c r="AY58" s="386"/>
      <c r="AZ58" s="384"/>
      <c r="BA58" s="385"/>
      <c r="BB58" s="385"/>
      <c r="BC58" s="385"/>
      <c r="BD58" s="385"/>
      <c r="BE58" s="385"/>
      <c r="BF58" s="385"/>
      <c r="BG58" s="385"/>
      <c r="BH58" s="385"/>
      <c r="BI58" s="385"/>
      <c r="BJ58" s="385"/>
      <c r="BK58" s="387"/>
      <c r="BL58" s="536"/>
      <c r="BM58" s="536"/>
      <c r="BN58" s="536"/>
      <c r="BO58" s="538"/>
      <c r="BP58" s="538"/>
      <c r="BQ58" s="538"/>
      <c r="BR58" s="538"/>
      <c r="BS58" s="538"/>
      <c r="BT58" s="538"/>
      <c r="BU58" s="538"/>
      <c r="BV58" s="538"/>
      <c r="BW58" s="538"/>
      <c r="BX58" s="538"/>
      <c r="BY58" s="538"/>
      <c r="BZ58" s="538"/>
      <c r="CA58" s="538"/>
      <c r="CB58" s="538"/>
      <c r="CC58" s="538"/>
      <c r="CD58" s="538"/>
      <c r="CE58" s="536"/>
      <c r="CF58" s="536"/>
      <c r="CG58" s="536"/>
      <c r="CH58" s="536"/>
      <c r="CI58" s="536"/>
      <c r="CJ58" s="536"/>
      <c r="CK58" s="536"/>
      <c r="CL58" s="536"/>
      <c r="CM58" s="536"/>
      <c r="CN58" s="536"/>
      <c r="CO58" s="536"/>
      <c r="CP58" s="536"/>
      <c r="CQ58" s="536"/>
      <c r="CR58" s="536"/>
      <c r="CS58" s="536"/>
      <c r="CT58" s="536"/>
      <c r="CU58" s="536"/>
      <c r="CV58" s="536"/>
      <c r="CW58" s="536"/>
      <c r="CX58" s="536"/>
      <c r="CY58" s="536"/>
      <c r="CZ58" s="536"/>
      <c r="DA58" s="536"/>
      <c r="DB58" s="536"/>
      <c r="DC58" s="536"/>
      <c r="DD58" s="536"/>
      <c r="DE58" s="536"/>
      <c r="DF58" s="536"/>
      <c r="DG58" s="536"/>
      <c r="DH58" s="536"/>
      <c r="DI58" s="536"/>
    </row>
    <row r="59" spans="1:113" x14ac:dyDescent="0.2">
      <c r="A59" s="576"/>
      <c r="B59" s="577"/>
      <c r="C59" s="384"/>
      <c r="D59" s="385"/>
      <c r="E59" s="385"/>
      <c r="F59" s="385"/>
      <c r="G59" s="385"/>
      <c r="H59" s="385"/>
      <c r="I59" s="385"/>
      <c r="J59" s="385"/>
      <c r="K59" s="385"/>
      <c r="L59" s="385"/>
      <c r="M59" s="385"/>
      <c r="N59" s="386"/>
      <c r="O59" s="384"/>
      <c r="P59" s="385"/>
      <c r="Q59" s="385"/>
      <c r="R59" s="385"/>
      <c r="S59" s="385"/>
      <c r="T59" s="385"/>
      <c r="U59" s="385"/>
      <c r="V59" s="385"/>
      <c r="W59" s="385"/>
      <c r="X59" s="385"/>
      <c r="Y59" s="385"/>
      <c r="Z59" s="386"/>
      <c r="AA59" s="384"/>
      <c r="AB59" s="385"/>
      <c r="AC59" s="385"/>
      <c r="AD59" s="385"/>
      <c r="AE59" s="385"/>
      <c r="AF59" s="385"/>
      <c r="AG59" s="385"/>
      <c r="AH59" s="385"/>
      <c r="AI59" s="385"/>
      <c r="AJ59" s="385"/>
      <c r="AK59" s="385"/>
      <c r="AL59" s="385"/>
      <c r="AM59" s="386"/>
      <c r="AN59" s="385"/>
      <c r="AO59" s="385"/>
      <c r="AP59" s="385"/>
      <c r="AQ59" s="385"/>
      <c r="AR59" s="385"/>
      <c r="AS59" s="385"/>
      <c r="AT59" s="385"/>
      <c r="AU59" s="385"/>
      <c r="AV59" s="385"/>
      <c r="AW59" s="385"/>
      <c r="AX59" s="385"/>
      <c r="AY59" s="386"/>
      <c r="AZ59" s="384"/>
      <c r="BA59" s="385"/>
      <c r="BB59" s="385"/>
      <c r="BC59" s="385"/>
      <c r="BD59" s="385"/>
      <c r="BE59" s="385"/>
      <c r="BF59" s="385"/>
      <c r="BG59" s="385"/>
      <c r="BH59" s="385"/>
      <c r="BI59" s="385"/>
      <c r="BJ59" s="385"/>
      <c r="BK59" s="387"/>
      <c r="BL59" s="536"/>
      <c r="BM59" s="536"/>
      <c r="BN59" s="536"/>
      <c r="BO59" s="538"/>
      <c r="BP59" s="538"/>
      <c r="BQ59" s="538"/>
      <c r="BR59" s="538"/>
      <c r="BS59" s="538"/>
      <c r="BT59" s="538"/>
      <c r="BU59" s="538"/>
      <c r="BV59" s="538"/>
      <c r="BW59" s="538"/>
      <c r="BX59" s="538"/>
      <c r="BY59" s="538"/>
      <c r="BZ59" s="538"/>
      <c r="CA59" s="538"/>
      <c r="CB59" s="538"/>
      <c r="CC59" s="538"/>
      <c r="CD59" s="538"/>
      <c r="CE59" s="536"/>
      <c r="CF59" s="536"/>
      <c r="CG59" s="536"/>
      <c r="CH59" s="536"/>
      <c r="CI59" s="536"/>
      <c r="CJ59" s="536"/>
      <c r="CK59" s="536"/>
      <c r="CL59" s="536"/>
      <c r="CM59" s="536"/>
      <c r="CN59" s="536"/>
      <c r="CO59" s="536"/>
      <c r="CP59" s="536"/>
      <c r="CQ59" s="536"/>
      <c r="CR59" s="536"/>
      <c r="CS59" s="536"/>
      <c r="CT59" s="536"/>
      <c r="CU59" s="536"/>
      <c r="CV59" s="536"/>
      <c r="CW59" s="536"/>
      <c r="CX59" s="536"/>
      <c r="CY59" s="536"/>
      <c r="CZ59" s="536"/>
      <c r="DA59" s="536"/>
      <c r="DB59" s="536"/>
      <c r="DC59" s="536"/>
      <c r="DD59" s="536"/>
      <c r="DE59" s="536"/>
      <c r="DF59" s="536"/>
      <c r="DG59" s="536"/>
      <c r="DH59" s="536"/>
      <c r="DI59" s="536"/>
    </row>
    <row r="60" spans="1:113" x14ac:dyDescent="0.2">
      <c r="A60" s="576"/>
      <c r="B60" s="577"/>
      <c r="C60" s="384"/>
      <c r="D60" s="385"/>
      <c r="E60" s="385"/>
      <c r="F60" s="385"/>
      <c r="G60" s="385"/>
      <c r="H60" s="385"/>
      <c r="I60" s="385"/>
      <c r="J60" s="385"/>
      <c r="K60" s="385"/>
      <c r="L60" s="385"/>
      <c r="M60" s="385"/>
      <c r="N60" s="386"/>
      <c r="O60" s="384"/>
      <c r="P60" s="385"/>
      <c r="Q60" s="385"/>
      <c r="R60" s="385"/>
      <c r="S60" s="385"/>
      <c r="T60" s="385"/>
      <c r="U60" s="385"/>
      <c r="V60" s="385"/>
      <c r="W60" s="385"/>
      <c r="X60" s="385"/>
      <c r="Y60" s="385"/>
      <c r="Z60" s="386"/>
      <c r="AA60" s="384"/>
      <c r="AB60" s="385"/>
      <c r="AC60" s="385"/>
      <c r="AD60" s="385"/>
      <c r="AE60" s="385"/>
      <c r="AF60" s="385"/>
      <c r="AG60" s="385"/>
      <c r="AH60" s="385"/>
      <c r="AI60" s="385"/>
      <c r="AJ60" s="385"/>
      <c r="AK60" s="385"/>
      <c r="AL60" s="385"/>
      <c r="AM60" s="386"/>
      <c r="AN60" s="385"/>
      <c r="AO60" s="385"/>
      <c r="AP60" s="385"/>
      <c r="AQ60" s="385"/>
      <c r="AR60" s="385"/>
      <c r="AS60" s="385"/>
      <c r="AT60" s="385"/>
      <c r="AU60" s="385"/>
      <c r="AV60" s="385"/>
      <c r="AW60" s="385"/>
      <c r="AX60" s="385"/>
      <c r="AY60" s="386"/>
      <c r="AZ60" s="384"/>
      <c r="BA60" s="385"/>
      <c r="BB60" s="385"/>
      <c r="BC60" s="385"/>
      <c r="BD60" s="385"/>
      <c r="BE60" s="385"/>
      <c r="BF60" s="385"/>
      <c r="BG60" s="385"/>
      <c r="BH60" s="385"/>
      <c r="BI60" s="385"/>
      <c r="BJ60" s="385"/>
      <c r="BK60" s="387"/>
      <c r="BL60" s="536"/>
      <c r="BM60" s="536"/>
      <c r="BN60" s="536"/>
      <c r="BO60" s="538"/>
      <c r="BP60" s="538"/>
      <c r="BQ60" s="538"/>
      <c r="BR60" s="538"/>
      <c r="BS60" s="538"/>
      <c r="BT60" s="538"/>
      <c r="BU60" s="538"/>
      <c r="BV60" s="538"/>
      <c r="BW60" s="538"/>
      <c r="BX60" s="538"/>
      <c r="BY60" s="538"/>
      <c r="BZ60" s="538"/>
      <c r="CA60" s="538"/>
      <c r="CB60" s="538"/>
      <c r="CC60" s="538"/>
      <c r="CD60" s="538"/>
      <c r="CE60" s="536"/>
      <c r="CF60" s="536"/>
      <c r="CG60" s="536"/>
      <c r="CH60" s="536"/>
      <c r="CI60" s="536"/>
      <c r="CJ60" s="536"/>
      <c r="CK60" s="536"/>
      <c r="CL60" s="536"/>
      <c r="CM60" s="536"/>
      <c r="CN60" s="536"/>
      <c r="CO60" s="536"/>
      <c r="CP60" s="536"/>
      <c r="CQ60" s="536"/>
      <c r="CR60" s="536"/>
      <c r="CS60" s="536"/>
      <c r="CT60" s="536"/>
      <c r="CU60" s="536"/>
      <c r="CV60" s="536"/>
      <c r="CW60" s="536"/>
      <c r="CX60" s="536"/>
      <c r="CY60" s="536"/>
      <c r="CZ60" s="536"/>
      <c r="DA60" s="536"/>
      <c r="DB60" s="536"/>
      <c r="DC60" s="536"/>
      <c r="DD60" s="536"/>
      <c r="DE60" s="536"/>
      <c r="DF60" s="536"/>
      <c r="DG60" s="536"/>
      <c r="DH60" s="536"/>
      <c r="DI60" s="536"/>
    </row>
    <row r="61" spans="1:113" x14ac:dyDescent="0.2">
      <c r="A61" s="576"/>
      <c r="B61" s="577"/>
      <c r="C61" s="384"/>
      <c r="D61" s="385"/>
      <c r="E61" s="385"/>
      <c r="F61" s="385"/>
      <c r="G61" s="385"/>
      <c r="H61" s="385"/>
      <c r="I61" s="385"/>
      <c r="J61" s="385"/>
      <c r="K61" s="385"/>
      <c r="L61" s="385"/>
      <c r="M61" s="385"/>
      <c r="N61" s="386"/>
      <c r="O61" s="384"/>
      <c r="P61" s="385"/>
      <c r="Q61" s="385"/>
      <c r="R61" s="385"/>
      <c r="S61" s="385"/>
      <c r="T61" s="385"/>
      <c r="U61" s="385"/>
      <c r="V61" s="385"/>
      <c r="W61" s="385"/>
      <c r="X61" s="385"/>
      <c r="Y61" s="385"/>
      <c r="Z61" s="386"/>
      <c r="AA61" s="384"/>
      <c r="AB61" s="385"/>
      <c r="AC61" s="385"/>
      <c r="AD61" s="385"/>
      <c r="AE61" s="385"/>
      <c r="AF61" s="385"/>
      <c r="AG61" s="385"/>
      <c r="AH61" s="385"/>
      <c r="AI61" s="385"/>
      <c r="AJ61" s="385"/>
      <c r="AK61" s="385"/>
      <c r="AL61" s="385"/>
      <c r="AM61" s="386"/>
      <c r="AN61" s="385"/>
      <c r="AO61" s="385"/>
      <c r="AP61" s="385"/>
      <c r="AQ61" s="385"/>
      <c r="AR61" s="385"/>
      <c r="AS61" s="385"/>
      <c r="AT61" s="385"/>
      <c r="AU61" s="385"/>
      <c r="AV61" s="385"/>
      <c r="AW61" s="385"/>
      <c r="AX61" s="385"/>
      <c r="AY61" s="386"/>
      <c r="AZ61" s="384"/>
      <c r="BA61" s="385"/>
      <c r="BB61" s="385"/>
      <c r="BC61" s="385"/>
      <c r="BD61" s="385"/>
      <c r="BE61" s="385"/>
      <c r="BF61" s="385"/>
      <c r="BG61" s="385"/>
      <c r="BH61" s="385"/>
      <c r="BI61" s="385"/>
      <c r="BJ61" s="385"/>
      <c r="BK61" s="387"/>
      <c r="BL61" s="536"/>
      <c r="BM61" s="536"/>
      <c r="BN61" s="536"/>
      <c r="BO61" s="538"/>
      <c r="BP61" s="538"/>
      <c r="BQ61" s="538"/>
      <c r="BR61" s="538"/>
      <c r="BS61" s="538"/>
      <c r="BT61" s="538"/>
      <c r="BU61" s="538"/>
      <c r="BV61" s="538"/>
      <c r="BW61" s="538"/>
      <c r="BX61" s="538"/>
      <c r="BY61" s="538"/>
      <c r="BZ61" s="538"/>
      <c r="CA61" s="538"/>
      <c r="CB61" s="538"/>
      <c r="CC61" s="538"/>
      <c r="CD61" s="538"/>
      <c r="CE61" s="536"/>
      <c r="CF61" s="536"/>
      <c r="CG61" s="536"/>
      <c r="CH61" s="536"/>
      <c r="CI61" s="536"/>
      <c r="CJ61" s="536"/>
      <c r="CK61" s="536"/>
      <c r="CL61" s="536"/>
      <c r="CM61" s="536"/>
      <c r="CN61" s="536"/>
      <c r="CO61" s="536"/>
      <c r="CP61" s="536"/>
      <c r="CQ61" s="536"/>
      <c r="CR61" s="536"/>
      <c r="CS61" s="536"/>
      <c r="CT61" s="536"/>
      <c r="CU61" s="536"/>
      <c r="CV61" s="536"/>
      <c r="CW61" s="536"/>
      <c r="CX61" s="536"/>
      <c r="CY61" s="536"/>
      <c r="CZ61" s="536"/>
      <c r="DA61" s="536"/>
      <c r="DB61" s="536"/>
      <c r="DC61" s="536"/>
      <c r="DD61" s="536"/>
      <c r="DE61" s="536"/>
      <c r="DF61" s="536"/>
      <c r="DG61" s="536"/>
      <c r="DH61" s="536"/>
      <c r="DI61" s="536"/>
    </row>
    <row r="62" spans="1:113" x14ac:dyDescent="0.2">
      <c r="A62" s="576"/>
      <c r="B62" s="577"/>
      <c r="C62" s="384"/>
      <c r="D62" s="385"/>
      <c r="E62" s="385"/>
      <c r="F62" s="385"/>
      <c r="G62" s="385"/>
      <c r="H62" s="385"/>
      <c r="I62" s="385"/>
      <c r="J62" s="385"/>
      <c r="K62" s="385"/>
      <c r="L62" s="385"/>
      <c r="M62" s="385"/>
      <c r="N62" s="386"/>
      <c r="O62" s="384"/>
      <c r="P62" s="385"/>
      <c r="Q62" s="385"/>
      <c r="R62" s="385"/>
      <c r="S62" s="385"/>
      <c r="T62" s="385"/>
      <c r="U62" s="385"/>
      <c r="V62" s="385"/>
      <c r="W62" s="385"/>
      <c r="X62" s="385"/>
      <c r="Y62" s="385"/>
      <c r="Z62" s="386"/>
      <c r="AA62" s="384"/>
      <c r="AB62" s="385"/>
      <c r="AC62" s="385"/>
      <c r="AD62" s="385"/>
      <c r="AE62" s="385"/>
      <c r="AF62" s="385"/>
      <c r="AG62" s="385"/>
      <c r="AH62" s="385"/>
      <c r="AI62" s="385"/>
      <c r="AJ62" s="385"/>
      <c r="AK62" s="385"/>
      <c r="AL62" s="385"/>
      <c r="AM62" s="386"/>
      <c r="AN62" s="385"/>
      <c r="AO62" s="385"/>
      <c r="AP62" s="385"/>
      <c r="AQ62" s="385"/>
      <c r="AR62" s="385"/>
      <c r="AS62" s="385"/>
      <c r="AT62" s="385"/>
      <c r="AU62" s="385"/>
      <c r="AV62" s="385"/>
      <c r="AW62" s="385"/>
      <c r="AX62" s="385"/>
      <c r="AY62" s="386"/>
      <c r="AZ62" s="384"/>
      <c r="BA62" s="385"/>
      <c r="BB62" s="385"/>
      <c r="BC62" s="385"/>
      <c r="BD62" s="385"/>
      <c r="BE62" s="385"/>
      <c r="BF62" s="385"/>
      <c r="BG62" s="385"/>
      <c r="BH62" s="385"/>
      <c r="BI62" s="385"/>
      <c r="BJ62" s="385"/>
      <c r="BK62" s="387"/>
      <c r="BL62" s="536"/>
      <c r="BM62" s="536"/>
      <c r="BN62" s="536"/>
      <c r="BO62" s="538"/>
      <c r="BP62" s="538"/>
      <c r="BQ62" s="538"/>
      <c r="BR62" s="538"/>
      <c r="BS62" s="538"/>
      <c r="BT62" s="538"/>
      <c r="BU62" s="538"/>
      <c r="BV62" s="538"/>
      <c r="BW62" s="538"/>
      <c r="BX62" s="538"/>
      <c r="BY62" s="538"/>
      <c r="BZ62" s="538"/>
      <c r="CA62" s="538"/>
      <c r="CB62" s="538"/>
      <c r="CC62" s="538"/>
      <c r="CD62" s="538"/>
      <c r="CE62" s="536"/>
      <c r="CF62" s="536"/>
      <c r="CG62" s="536"/>
      <c r="CH62" s="536"/>
      <c r="CI62" s="536"/>
      <c r="CJ62" s="536"/>
      <c r="CK62" s="536"/>
      <c r="CL62" s="536"/>
      <c r="CM62" s="536"/>
      <c r="CN62" s="536"/>
      <c r="CO62" s="536"/>
      <c r="CP62" s="536"/>
      <c r="CQ62" s="536"/>
      <c r="CR62" s="536"/>
      <c r="CS62" s="536"/>
      <c r="CT62" s="536"/>
      <c r="CU62" s="536"/>
      <c r="CV62" s="536"/>
      <c r="CW62" s="536"/>
      <c r="CX62" s="536"/>
      <c r="CY62" s="536"/>
      <c r="CZ62" s="536"/>
      <c r="DA62" s="536"/>
      <c r="DB62" s="536"/>
      <c r="DC62" s="536"/>
      <c r="DD62" s="536"/>
      <c r="DE62" s="536"/>
      <c r="DF62" s="536"/>
      <c r="DG62" s="536"/>
      <c r="DH62" s="536"/>
      <c r="DI62" s="536"/>
    </row>
    <row r="63" spans="1:113" x14ac:dyDescent="0.2">
      <c r="A63" s="576"/>
      <c r="B63" s="577"/>
      <c r="C63" s="384"/>
      <c r="D63" s="385"/>
      <c r="E63" s="385"/>
      <c r="F63" s="385"/>
      <c r="G63" s="385"/>
      <c r="H63" s="385"/>
      <c r="I63" s="385"/>
      <c r="J63" s="385"/>
      <c r="K63" s="385"/>
      <c r="L63" s="385"/>
      <c r="M63" s="385"/>
      <c r="N63" s="386"/>
      <c r="O63" s="384"/>
      <c r="P63" s="385"/>
      <c r="Q63" s="385"/>
      <c r="R63" s="385"/>
      <c r="S63" s="385"/>
      <c r="T63" s="385"/>
      <c r="U63" s="385"/>
      <c r="V63" s="385"/>
      <c r="W63" s="385"/>
      <c r="X63" s="385"/>
      <c r="Y63" s="385"/>
      <c r="Z63" s="386"/>
      <c r="AA63" s="384"/>
      <c r="AB63" s="385"/>
      <c r="AC63" s="385"/>
      <c r="AD63" s="385"/>
      <c r="AE63" s="385"/>
      <c r="AF63" s="385"/>
      <c r="AG63" s="385"/>
      <c r="AH63" s="385"/>
      <c r="AI63" s="385"/>
      <c r="AJ63" s="385"/>
      <c r="AK63" s="385"/>
      <c r="AL63" s="385"/>
      <c r="AM63" s="386"/>
      <c r="AN63" s="385"/>
      <c r="AO63" s="385"/>
      <c r="AP63" s="385"/>
      <c r="AQ63" s="385"/>
      <c r="AR63" s="385"/>
      <c r="AS63" s="385"/>
      <c r="AT63" s="385"/>
      <c r="AU63" s="385"/>
      <c r="AV63" s="385"/>
      <c r="AW63" s="385"/>
      <c r="AX63" s="385"/>
      <c r="AY63" s="386"/>
      <c r="AZ63" s="384"/>
      <c r="BA63" s="385"/>
      <c r="BB63" s="385"/>
      <c r="BC63" s="385"/>
      <c r="BD63" s="385"/>
      <c r="BE63" s="385"/>
      <c r="BF63" s="385"/>
      <c r="BG63" s="385"/>
      <c r="BH63" s="385"/>
      <c r="BI63" s="385"/>
      <c r="BJ63" s="385"/>
      <c r="BK63" s="387"/>
      <c r="BL63" s="536"/>
      <c r="BM63" s="536"/>
      <c r="BN63" s="536"/>
      <c r="BO63" s="538"/>
      <c r="BP63" s="538"/>
      <c r="BQ63" s="538"/>
      <c r="BR63" s="538"/>
      <c r="BS63" s="538"/>
      <c r="BT63" s="538"/>
      <c r="BU63" s="538"/>
      <c r="BV63" s="538"/>
      <c r="BW63" s="538"/>
      <c r="BX63" s="538"/>
      <c r="BY63" s="538"/>
      <c r="BZ63" s="538"/>
      <c r="CA63" s="538"/>
      <c r="CB63" s="538"/>
      <c r="CC63" s="538"/>
      <c r="CD63" s="538"/>
      <c r="CE63" s="536"/>
      <c r="CF63" s="536"/>
      <c r="CG63" s="536"/>
      <c r="CH63" s="536"/>
      <c r="CI63" s="536"/>
      <c r="CJ63" s="536"/>
      <c r="CK63" s="536"/>
      <c r="CL63" s="536"/>
      <c r="CM63" s="536"/>
      <c r="CN63" s="536"/>
      <c r="CO63" s="536"/>
      <c r="CP63" s="536"/>
      <c r="CQ63" s="536"/>
      <c r="CR63" s="536"/>
      <c r="CS63" s="536"/>
      <c r="CT63" s="536"/>
      <c r="CU63" s="536"/>
      <c r="CV63" s="536"/>
      <c r="CW63" s="536"/>
      <c r="CX63" s="536"/>
      <c r="CY63" s="536"/>
      <c r="CZ63" s="536"/>
      <c r="DA63" s="536"/>
      <c r="DB63" s="536"/>
      <c r="DC63" s="536"/>
      <c r="DD63" s="536"/>
      <c r="DE63" s="536"/>
      <c r="DF63" s="536"/>
      <c r="DG63" s="536"/>
      <c r="DH63" s="536"/>
      <c r="DI63" s="536"/>
    </row>
    <row r="64" spans="1:113" x14ac:dyDescent="0.2">
      <c r="A64" s="576"/>
      <c r="B64" s="577"/>
      <c r="C64" s="384"/>
      <c r="D64" s="385"/>
      <c r="E64" s="385"/>
      <c r="F64" s="385"/>
      <c r="G64" s="385"/>
      <c r="H64" s="385"/>
      <c r="I64" s="385"/>
      <c r="J64" s="385"/>
      <c r="K64" s="385"/>
      <c r="L64" s="385"/>
      <c r="M64" s="385"/>
      <c r="N64" s="386"/>
      <c r="O64" s="384"/>
      <c r="P64" s="385"/>
      <c r="Q64" s="385"/>
      <c r="R64" s="385"/>
      <c r="S64" s="385"/>
      <c r="T64" s="385"/>
      <c r="U64" s="385"/>
      <c r="V64" s="385"/>
      <c r="W64" s="385"/>
      <c r="X64" s="385"/>
      <c r="Y64" s="385"/>
      <c r="Z64" s="386"/>
      <c r="AA64" s="384"/>
      <c r="AB64" s="385"/>
      <c r="AC64" s="385"/>
      <c r="AD64" s="385"/>
      <c r="AE64" s="385"/>
      <c r="AF64" s="385"/>
      <c r="AG64" s="385"/>
      <c r="AH64" s="385"/>
      <c r="AI64" s="385"/>
      <c r="AJ64" s="385"/>
      <c r="AK64" s="385"/>
      <c r="AL64" s="385"/>
      <c r="AM64" s="386"/>
      <c r="AN64" s="385"/>
      <c r="AO64" s="385"/>
      <c r="AP64" s="385"/>
      <c r="AQ64" s="385"/>
      <c r="AR64" s="385"/>
      <c r="AS64" s="385"/>
      <c r="AT64" s="385"/>
      <c r="AU64" s="385"/>
      <c r="AV64" s="385"/>
      <c r="AW64" s="385"/>
      <c r="AX64" s="385"/>
      <c r="AY64" s="386"/>
      <c r="AZ64" s="384"/>
      <c r="BA64" s="385"/>
      <c r="BB64" s="385"/>
      <c r="BC64" s="385"/>
      <c r="BD64" s="385"/>
      <c r="BE64" s="385"/>
      <c r="BF64" s="385"/>
      <c r="BG64" s="385"/>
      <c r="BH64" s="385"/>
      <c r="BI64" s="385"/>
      <c r="BJ64" s="385"/>
      <c r="BK64" s="387"/>
      <c r="BL64" s="536"/>
      <c r="BM64" s="536"/>
      <c r="BN64" s="536"/>
      <c r="BO64" s="538"/>
      <c r="BP64" s="538"/>
      <c r="BQ64" s="538"/>
      <c r="BR64" s="538"/>
      <c r="BS64" s="538"/>
      <c r="BT64" s="538"/>
      <c r="BU64" s="538"/>
      <c r="BV64" s="538"/>
      <c r="BW64" s="538"/>
      <c r="BX64" s="538"/>
      <c r="BY64" s="538"/>
      <c r="BZ64" s="538"/>
      <c r="CA64" s="538"/>
      <c r="CB64" s="538"/>
      <c r="CC64" s="538"/>
      <c r="CD64" s="538"/>
      <c r="CE64" s="536"/>
      <c r="CF64" s="536"/>
      <c r="CG64" s="536"/>
      <c r="CH64" s="536"/>
      <c r="CI64" s="536"/>
      <c r="CJ64" s="536"/>
      <c r="CK64" s="536"/>
      <c r="CL64" s="536"/>
      <c r="CM64" s="536"/>
      <c r="CN64" s="536"/>
      <c r="CO64" s="536"/>
      <c r="CP64" s="536"/>
      <c r="CQ64" s="536"/>
      <c r="CR64" s="536"/>
      <c r="CS64" s="536"/>
      <c r="CT64" s="536"/>
      <c r="CU64" s="536"/>
      <c r="CV64" s="536"/>
      <c r="CW64" s="536"/>
      <c r="CX64" s="536"/>
      <c r="CY64" s="536"/>
      <c r="CZ64" s="536"/>
      <c r="DA64" s="536"/>
      <c r="DB64" s="536"/>
      <c r="DC64" s="536"/>
      <c r="DD64" s="536"/>
      <c r="DE64" s="536"/>
      <c r="DF64" s="536"/>
      <c r="DG64" s="536"/>
      <c r="DH64" s="536"/>
      <c r="DI64" s="536"/>
    </row>
    <row r="65" spans="1:113" x14ac:dyDescent="0.2">
      <c r="A65" s="576"/>
      <c r="B65" s="577"/>
      <c r="C65" s="384"/>
      <c r="D65" s="385"/>
      <c r="E65" s="385"/>
      <c r="F65" s="385"/>
      <c r="G65" s="385"/>
      <c r="H65" s="385"/>
      <c r="I65" s="385"/>
      <c r="J65" s="385"/>
      <c r="K65" s="385"/>
      <c r="L65" s="385"/>
      <c r="M65" s="385"/>
      <c r="N65" s="386"/>
      <c r="O65" s="384"/>
      <c r="P65" s="385"/>
      <c r="Q65" s="385"/>
      <c r="R65" s="385"/>
      <c r="S65" s="385"/>
      <c r="T65" s="385"/>
      <c r="U65" s="385"/>
      <c r="V65" s="385"/>
      <c r="W65" s="385"/>
      <c r="X65" s="385"/>
      <c r="Y65" s="385"/>
      <c r="Z65" s="386"/>
      <c r="AA65" s="384"/>
      <c r="AB65" s="385"/>
      <c r="AC65" s="385"/>
      <c r="AD65" s="385"/>
      <c r="AE65" s="385"/>
      <c r="AF65" s="385"/>
      <c r="AG65" s="385"/>
      <c r="AH65" s="385"/>
      <c r="AI65" s="385"/>
      <c r="AJ65" s="385"/>
      <c r="AK65" s="385"/>
      <c r="AL65" s="385"/>
      <c r="AM65" s="386"/>
      <c r="AN65" s="385"/>
      <c r="AO65" s="385"/>
      <c r="AP65" s="385"/>
      <c r="AQ65" s="385"/>
      <c r="AR65" s="385"/>
      <c r="AS65" s="385"/>
      <c r="AT65" s="385"/>
      <c r="AU65" s="385"/>
      <c r="AV65" s="385"/>
      <c r="AW65" s="385"/>
      <c r="AX65" s="385"/>
      <c r="AY65" s="386"/>
      <c r="AZ65" s="384"/>
      <c r="BA65" s="385"/>
      <c r="BB65" s="385"/>
      <c r="BC65" s="385"/>
      <c r="BD65" s="385"/>
      <c r="BE65" s="385"/>
      <c r="BF65" s="385"/>
      <c r="BG65" s="385"/>
      <c r="BH65" s="385"/>
      <c r="BI65" s="385"/>
      <c r="BJ65" s="385"/>
      <c r="BK65" s="387"/>
      <c r="BL65" s="536"/>
      <c r="BM65" s="536"/>
      <c r="BN65" s="536"/>
      <c r="BO65" s="538"/>
      <c r="BP65" s="538"/>
      <c r="BQ65" s="538"/>
      <c r="BR65" s="538"/>
      <c r="BS65" s="538"/>
      <c r="BT65" s="538"/>
      <c r="BU65" s="538"/>
      <c r="BV65" s="538"/>
      <c r="BW65" s="538"/>
      <c r="BX65" s="538"/>
      <c r="BY65" s="538"/>
      <c r="BZ65" s="538"/>
      <c r="CA65" s="538"/>
      <c r="CB65" s="538"/>
      <c r="CC65" s="538"/>
      <c r="CD65" s="538"/>
      <c r="CE65" s="536"/>
      <c r="CF65" s="536"/>
      <c r="CG65" s="536"/>
      <c r="CH65" s="536"/>
      <c r="CI65" s="536"/>
      <c r="CJ65" s="536"/>
      <c r="CK65" s="536"/>
      <c r="CL65" s="536"/>
      <c r="CM65" s="536"/>
      <c r="CN65" s="536"/>
      <c r="CO65" s="536"/>
      <c r="CP65" s="536"/>
      <c r="CQ65" s="536"/>
      <c r="CR65" s="536"/>
      <c r="CS65" s="536"/>
      <c r="CT65" s="536"/>
      <c r="CU65" s="536"/>
      <c r="CV65" s="536"/>
      <c r="CW65" s="536"/>
      <c r="CX65" s="536"/>
      <c r="CY65" s="536"/>
      <c r="CZ65" s="536"/>
      <c r="DA65" s="536"/>
      <c r="DB65" s="536"/>
      <c r="DC65" s="536"/>
      <c r="DD65" s="536"/>
      <c r="DE65" s="536"/>
      <c r="DF65" s="536"/>
      <c r="DG65" s="536"/>
      <c r="DH65" s="536"/>
      <c r="DI65" s="536"/>
    </row>
    <row r="66" spans="1:113" x14ac:dyDescent="0.2">
      <c r="A66" s="576"/>
      <c r="B66" s="577"/>
      <c r="C66" s="384"/>
      <c r="D66" s="385"/>
      <c r="E66" s="385"/>
      <c r="F66" s="385"/>
      <c r="G66" s="385"/>
      <c r="H66" s="385"/>
      <c r="I66" s="385"/>
      <c r="J66" s="385"/>
      <c r="K66" s="385"/>
      <c r="L66" s="385"/>
      <c r="M66" s="385"/>
      <c r="N66" s="386"/>
      <c r="O66" s="384"/>
      <c r="P66" s="385"/>
      <c r="Q66" s="385"/>
      <c r="R66" s="385"/>
      <c r="S66" s="385"/>
      <c r="T66" s="385"/>
      <c r="U66" s="385"/>
      <c r="V66" s="385"/>
      <c r="W66" s="385"/>
      <c r="X66" s="385"/>
      <c r="Y66" s="385"/>
      <c r="Z66" s="386"/>
      <c r="AA66" s="384"/>
      <c r="AB66" s="385"/>
      <c r="AC66" s="385"/>
      <c r="AD66" s="385"/>
      <c r="AE66" s="385"/>
      <c r="AF66" s="385"/>
      <c r="AG66" s="385"/>
      <c r="AH66" s="385"/>
      <c r="AI66" s="385"/>
      <c r="AJ66" s="385"/>
      <c r="AK66" s="385"/>
      <c r="AL66" s="385"/>
      <c r="AM66" s="386"/>
      <c r="AN66" s="385"/>
      <c r="AO66" s="385"/>
      <c r="AP66" s="385"/>
      <c r="AQ66" s="385"/>
      <c r="AR66" s="385"/>
      <c r="AS66" s="385"/>
      <c r="AT66" s="385"/>
      <c r="AU66" s="385"/>
      <c r="AV66" s="385"/>
      <c r="AW66" s="385"/>
      <c r="AX66" s="385"/>
      <c r="AY66" s="386"/>
      <c r="AZ66" s="384"/>
      <c r="BA66" s="385"/>
      <c r="BB66" s="385"/>
      <c r="BC66" s="385"/>
      <c r="BD66" s="385"/>
      <c r="BE66" s="385"/>
      <c r="BF66" s="385"/>
      <c r="BG66" s="385"/>
      <c r="BH66" s="385"/>
      <c r="BI66" s="385"/>
      <c r="BJ66" s="385"/>
      <c r="BK66" s="387"/>
      <c r="BL66" s="536"/>
      <c r="BM66" s="536"/>
      <c r="BN66" s="536"/>
      <c r="BO66" s="538"/>
      <c r="BP66" s="538"/>
      <c r="BQ66" s="538"/>
      <c r="BR66" s="538"/>
      <c r="BS66" s="538"/>
      <c r="BT66" s="538"/>
      <c r="BU66" s="538"/>
      <c r="BV66" s="538"/>
      <c r="BW66" s="538"/>
      <c r="BX66" s="538"/>
      <c r="BY66" s="538"/>
      <c r="BZ66" s="538"/>
      <c r="CA66" s="538"/>
      <c r="CB66" s="538"/>
      <c r="CC66" s="538"/>
      <c r="CD66" s="538"/>
      <c r="CE66" s="536"/>
      <c r="CF66" s="536"/>
      <c r="CG66" s="536"/>
      <c r="CH66" s="536"/>
      <c r="CI66" s="536"/>
      <c r="CJ66" s="536"/>
      <c r="CK66" s="536"/>
      <c r="CL66" s="536"/>
      <c r="CM66" s="536"/>
      <c r="CN66" s="536"/>
      <c r="CO66" s="536"/>
      <c r="CP66" s="536"/>
      <c r="CQ66" s="536"/>
      <c r="CR66" s="536"/>
      <c r="CS66" s="536"/>
      <c r="CT66" s="536"/>
      <c r="CU66" s="536"/>
      <c r="CV66" s="536"/>
      <c r="CW66" s="536"/>
      <c r="CX66" s="536"/>
      <c r="CY66" s="536"/>
      <c r="CZ66" s="536"/>
      <c r="DA66" s="536"/>
      <c r="DB66" s="536"/>
      <c r="DC66" s="536"/>
      <c r="DD66" s="536"/>
      <c r="DE66" s="536"/>
      <c r="DF66" s="536"/>
      <c r="DG66" s="536"/>
      <c r="DH66" s="536"/>
      <c r="DI66" s="536"/>
    </row>
    <row r="67" spans="1:113" x14ac:dyDescent="0.2">
      <c r="A67" s="576"/>
      <c r="B67" s="577"/>
      <c r="C67" s="384"/>
      <c r="D67" s="385"/>
      <c r="E67" s="385"/>
      <c r="F67" s="385"/>
      <c r="G67" s="385"/>
      <c r="H67" s="385"/>
      <c r="I67" s="385"/>
      <c r="J67" s="385"/>
      <c r="K67" s="385"/>
      <c r="L67" s="385"/>
      <c r="M67" s="385"/>
      <c r="N67" s="386"/>
      <c r="O67" s="384"/>
      <c r="P67" s="385"/>
      <c r="Q67" s="385"/>
      <c r="R67" s="385"/>
      <c r="S67" s="385"/>
      <c r="T67" s="385"/>
      <c r="U67" s="385"/>
      <c r="V67" s="385"/>
      <c r="W67" s="385"/>
      <c r="X67" s="385"/>
      <c r="Y67" s="385"/>
      <c r="Z67" s="386"/>
      <c r="AA67" s="384"/>
      <c r="AB67" s="385"/>
      <c r="AC67" s="385"/>
      <c r="AD67" s="385"/>
      <c r="AE67" s="385"/>
      <c r="AF67" s="385"/>
      <c r="AG67" s="385"/>
      <c r="AH67" s="385"/>
      <c r="AI67" s="385"/>
      <c r="AJ67" s="385"/>
      <c r="AK67" s="385"/>
      <c r="AL67" s="385"/>
      <c r="AM67" s="386"/>
      <c r="AN67" s="385"/>
      <c r="AO67" s="385"/>
      <c r="AP67" s="385"/>
      <c r="AQ67" s="385"/>
      <c r="AR67" s="385"/>
      <c r="AS67" s="385"/>
      <c r="AT67" s="385"/>
      <c r="AU67" s="385"/>
      <c r="AV67" s="385"/>
      <c r="AW67" s="385"/>
      <c r="AX67" s="385"/>
      <c r="AY67" s="386"/>
      <c r="AZ67" s="384"/>
      <c r="BA67" s="385"/>
      <c r="BB67" s="385"/>
      <c r="BC67" s="385"/>
      <c r="BD67" s="385"/>
      <c r="BE67" s="385"/>
      <c r="BF67" s="385"/>
      <c r="BG67" s="385"/>
      <c r="BH67" s="385"/>
      <c r="BI67" s="385"/>
      <c r="BJ67" s="385"/>
      <c r="BK67" s="387"/>
      <c r="BL67" s="536"/>
      <c r="BM67" s="536"/>
      <c r="BN67" s="536"/>
      <c r="BO67" s="538"/>
      <c r="BP67" s="538"/>
      <c r="BQ67" s="538"/>
      <c r="BR67" s="538"/>
      <c r="BS67" s="538"/>
      <c r="BT67" s="538"/>
      <c r="BU67" s="538"/>
      <c r="BV67" s="538"/>
      <c r="BW67" s="538"/>
      <c r="BX67" s="538"/>
      <c r="BY67" s="538"/>
      <c r="BZ67" s="538"/>
      <c r="CA67" s="538"/>
      <c r="CB67" s="538"/>
      <c r="CC67" s="538"/>
      <c r="CD67" s="538"/>
      <c r="CE67" s="536"/>
      <c r="CF67" s="536"/>
      <c r="CG67" s="536"/>
      <c r="CH67" s="536"/>
      <c r="CI67" s="536"/>
      <c r="CJ67" s="536"/>
      <c r="CK67" s="536"/>
      <c r="CL67" s="536"/>
      <c r="CM67" s="536"/>
      <c r="CN67" s="536"/>
      <c r="CO67" s="536"/>
      <c r="CP67" s="536"/>
      <c r="CQ67" s="536"/>
      <c r="CR67" s="536"/>
      <c r="CS67" s="536"/>
      <c r="CT67" s="536"/>
      <c r="CU67" s="536"/>
      <c r="CV67" s="536"/>
      <c r="CW67" s="536"/>
      <c r="CX67" s="536"/>
      <c r="CY67" s="536"/>
      <c r="CZ67" s="536"/>
      <c r="DA67" s="536"/>
      <c r="DB67" s="536"/>
      <c r="DC67" s="536"/>
      <c r="DD67" s="536"/>
      <c r="DE67" s="536"/>
      <c r="DF67" s="536"/>
      <c r="DG67" s="536"/>
      <c r="DH67" s="536"/>
      <c r="DI67" s="536"/>
    </row>
    <row r="68" spans="1:113" x14ac:dyDescent="0.2">
      <c r="A68" s="576"/>
      <c r="B68" s="577"/>
      <c r="C68" s="384"/>
      <c r="D68" s="385"/>
      <c r="E68" s="385"/>
      <c r="F68" s="385"/>
      <c r="G68" s="385"/>
      <c r="H68" s="385"/>
      <c r="I68" s="385"/>
      <c r="J68" s="385"/>
      <c r="K68" s="385"/>
      <c r="L68" s="385"/>
      <c r="M68" s="385"/>
      <c r="N68" s="386"/>
      <c r="O68" s="384"/>
      <c r="P68" s="385"/>
      <c r="Q68" s="385"/>
      <c r="R68" s="385"/>
      <c r="S68" s="385"/>
      <c r="T68" s="385"/>
      <c r="U68" s="385"/>
      <c r="V68" s="385"/>
      <c r="W68" s="385"/>
      <c r="X68" s="385"/>
      <c r="Y68" s="385"/>
      <c r="Z68" s="386"/>
      <c r="AA68" s="384"/>
      <c r="AB68" s="385"/>
      <c r="AC68" s="385"/>
      <c r="AD68" s="385"/>
      <c r="AE68" s="385"/>
      <c r="AF68" s="385"/>
      <c r="AG68" s="385"/>
      <c r="AH68" s="385"/>
      <c r="AI68" s="385"/>
      <c r="AJ68" s="385"/>
      <c r="AK68" s="385"/>
      <c r="AL68" s="385"/>
      <c r="AM68" s="386"/>
      <c r="AN68" s="385"/>
      <c r="AO68" s="385"/>
      <c r="AP68" s="385"/>
      <c r="AQ68" s="385"/>
      <c r="AR68" s="385"/>
      <c r="AS68" s="385"/>
      <c r="AT68" s="385"/>
      <c r="AU68" s="385"/>
      <c r="AV68" s="385"/>
      <c r="AW68" s="385"/>
      <c r="AX68" s="385"/>
      <c r="AY68" s="386"/>
      <c r="AZ68" s="384"/>
      <c r="BA68" s="385"/>
      <c r="BB68" s="385"/>
      <c r="BC68" s="385"/>
      <c r="BD68" s="385"/>
      <c r="BE68" s="385"/>
      <c r="BF68" s="385"/>
      <c r="BG68" s="385"/>
      <c r="BH68" s="385"/>
      <c r="BI68" s="385"/>
      <c r="BJ68" s="385"/>
      <c r="BK68" s="387"/>
      <c r="BL68" s="536"/>
      <c r="BM68" s="536"/>
      <c r="BN68" s="536"/>
      <c r="BO68" s="538"/>
      <c r="BP68" s="538"/>
      <c r="BQ68" s="538"/>
      <c r="BR68" s="538"/>
      <c r="BS68" s="538"/>
      <c r="BT68" s="538"/>
      <c r="BU68" s="538"/>
      <c r="BV68" s="538"/>
      <c r="BW68" s="538"/>
      <c r="BX68" s="538"/>
      <c r="BY68" s="538"/>
      <c r="BZ68" s="538"/>
      <c r="CA68" s="538"/>
      <c r="CB68" s="538"/>
      <c r="CC68" s="538"/>
      <c r="CD68" s="538"/>
      <c r="CE68" s="536"/>
      <c r="CF68" s="536"/>
      <c r="CG68" s="536"/>
      <c r="CH68" s="536"/>
      <c r="CI68" s="536"/>
      <c r="CJ68" s="536"/>
      <c r="CK68" s="536"/>
      <c r="CL68" s="536"/>
      <c r="CM68" s="536"/>
      <c r="CN68" s="536"/>
      <c r="CO68" s="536"/>
      <c r="CP68" s="536"/>
      <c r="CQ68" s="536"/>
      <c r="CR68" s="536"/>
      <c r="CS68" s="536"/>
      <c r="CT68" s="536"/>
      <c r="CU68" s="536"/>
      <c r="CV68" s="536"/>
      <c r="CW68" s="536"/>
      <c r="CX68" s="536"/>
      <c r="CY68" s="536"/>
      <c r="CZ68" s="536"/>
      <c r="DA68" s="536"/>
      <c r="DB68" s="536"/>
      <c r="DC68" s="536"/>
      <c r="DD68" s="536"/>
      <c r="DE68" s="536"/>
      <c r="DF68" s="536"/>
      <c r="DG68" s="536"/>
      <c r="DH68" s="536"/>
      <c r="DI68" s="536"/>
    </row>
    <row r="69" spans="1:113" x14ac:dyDescent="0.2">
      <c r="A69" s="576"/>
      <c r="B69" s="577"/>
      <c r="C69" s="384"/>
      <c r="D69" s="385"/>
      <c r="E69" s="385"/>
      <c r="F69" s="385"/>
      <c r="G69" s="385"/>
      <c r="H69" s="385"/>
      <c r="I69" s="385"/>
      <c r="J69" s="385"/>
      <c r="K69" s="385"/>
      <c r="L69" s="385"/>
      <c r="M69" s="385"/>
      <c r="N69" s="386"/>
      <c r="O69" s="384"/>
      <c r="P69" s="385"/>
      <c r="Q69" s="385"/>
      <c r="R69" s="385"/>
      <c r="S69" s="385"/>
      <c r="T69" s="385"/>
      <c r="U69" s="385"/>
      <c r="V69" s="385"/>
      <c r="W69" s="385"/>
      <c r="X69" s="385"/>
      <c r="Y69" s="385"/>
      <c r="Z69" s="386"/>
      <c r="AA69" s="384"/>
      <c r="AB69" s="385"/>
      <c r="AC69" s="385"/>
      <c r="AD69" s="385"/>
      <c r="AE69" s="385"/>
      <c r="AF69" s="385"/>
      <c r="AG69" s="385"/>
      <c r="AH69" s="385"/>
      <c r="AI69" s="385"/>
      <c r="AJ69" s="385"/>
      <c r="AK69" s="385"/>
      <c r="AL69" s="385"/>
      <c r="AM69" s="386"/>
      <c r="AN69" s="385"/>
      <c r="AO69" s="385"/>
      <c r="AP69" s="385"/>
      <c r="AQ69" s="385"/>
      <c r="AR69" s="385"/>
      <c r="AS69" s="385"/>
      <c r="AT69" s="385"/>
      <c r="AU69" s="385"/>
      <c r="AV69" s="385"/>
      <c r="AW69" s="385"/>
      <c r="AX69" s="385"/>
      <c r="AY69" s="386"/>
      <c r="AZ69" s="384"/>
      <c r="BA69" s="385"/>
      <c r="BB69" s="385"/>
      <c r="BC69" s="385"/>
      <c r="BD69" s="385"/>
      <c r="BE69" s="385"/>
      <c r="BF69" s="385"/>
      <c r="BG69" s="385"/>
      <c r="BH69" s="385"/>
      <c r="BI69" s="385"/>
      <c r="BJ69" s="385"/>
      <c r="BK69" s="387"/>
      <c r="BL69" s="536"/>
      <c r="BM69" s="536"/>
      <c r="BN69" s="536"/>
      <c r="BO69" s="538"/>
      <c r="BP69" s="538"/>
      <c r="BQ69" s="538"/>
      <c r="BR69" s="538"/>
      <c r="BS69" s="538"/>
      <c r="BT69" s="538"/>
      <c r="BU69" s="538"/>
      <c r="BV69" s="538"/>
      <c r="BW69" s="538"/>
      <c r="BX69" s="538"/>
      <c r="BY69" s="538"/>
      <c r="BZ69" s="538"/>
      <c r="CA69" s="538"/>
      <c r="CB69" s="538"/>
      <c r="CC69" s="538"/>
      <c r="CD69" s="538"/>
      <c r="CE69" s="536"/>
      <c r="CF69" s="536"/>
      <c r="CG69" s="536"/>
      <c r="CH69" s="536"/>
      <c r="CI69" s="536"/>
      <c r="CJ69" s="536"/>
      <c r="CK69" s="536"/>
      <c r="CL69" s="536"/>
      <c r="CM69" s="536"/>
      <c r="CN69" s="536"/>
      <c r="CO69" s="536"/>
      <c r="CP69" s="536"/>
      <c r="CQ69" s="536"/>
      <c r="CR69" s="536"/>
      <c r="CS69" s="536"/>
      <c r="CT69" s="536"/>
      <c r="CU69" s="536"/>
      <c r="CV69" s="536"/>
      <c r="CW69" s="536"/>
      <c r="CX69" s="536"/>
      <c r="CY69" s="536"/>
      <c r="CZ69" s="536"/>
      <c r="DA69" s="536"/>
      <c r="DB69" s="536"/>
      <c r="DC69" s="536"/>
      <c r="DD69" s="536"/>
      <c r="DE69" s="536"/>
      <c r="DF69" s="536"/>
      <c r="DG69" s="536"/>
      <c r="DH69" s="536"/>
      <c r="DI69" s="536"/>
    </row>
    <row r="70" spans="1:113" x14ac:dyDescent="0.2">
      <c r="A70" s="576"/>
      <c r="B70" s="577"/>
      <c r="C70" s="384"/>
      <c r="D70" s="385"/>
      <c r="E70" s="385"/>
      <c r="F70" s="385"/>
      <c r="G70" s="385"/>
      <c r="H70" s="385"/>
      <c r="I70" s="385"/>
      <c r="J70" s="385"/>
      <c r="K70" s="385"/>
      <c r="L70" s="385"/>
      <c r="M70" s="385"/>
      <c r="N70" s="386"/>
      <c r="O70" s="384"/>
      <c r="P70" s="385"/>
      <c r="Q70" s="385"/>
      <c r="R70" s="385"/>
      <c r="S70" s="385"/>
      <c r="T70" s="385"/>
      <c r="U70" s="385"/>
      <c r="V70" s="385"/>
      <c r="W70" s="385"/>
      <c r="X70" s="385"/>
      <c r="Y70" s="385"/>
      <c r="Z70" s="386"/>
      <c r="AA70" s="384"/>
      <c r="AB70" s="385"/>
      <c r="AC70" s="385"/>
      <c r="AD70" s="385"/>
      <c r="AE70" s="385"/>
      <c r="AF70" s="385"/>
      <c r="AG70" s="385"/>
      <c r="AH70" s="385"/>
      <c r="AI70" s="385"/>
      <c r="AJ70" s="385"/>
      <c r="AK70" s="385"/>
      <c r="AL70" s="385"/>
      <c r="AM70" s="386"/>
      <c r="AN70" s="385"/>
      <c r="AO70" s="385"/>
      <c r="AP70" s="385"/>
      <c r="AQ70" s="385"/>
      <c r="AR70" s="385"/>
      <c r="AS70" s="385"/>
      <c r="AT70" s="385"/>
      <c r="AU70" s="385"/>
      <c r="AV70" s="385"/>
      <c r="AW70" s="385"/>
      <c r="AX70" s="385"/>
      <c r="AY70" s="386"/>
      <c r="AZ70" s="384"/>
      <c r="BA70" s="385"/>
      <c r="BB70" s="385"/>
      <c r="BC70" s="385"/>
      <c r="BD70" s="385"/>
      <c r="BE70" s="385"/>
      <c r="BF70" s="385"/>
      <c r="BG70" s="385"/>
      <c r="BH70" s="385"/>
      <c r="BI70" s="385"/>
      <c r="BJ70" s="385"/>
      <c r="BK70" s="387"/>
      <c r="BL70" s="536"/>
      <c r="BM70" s="536"/>
      <c r="BN70" s="536"/>
      <c r="BO70" s="538"/>
      <c r="BP70" s="538"/>
      <c r="BQ70" s="538"/>
      <c r="BR70" s="538"/>
      <c r="BS70" s="538"/>
      <c r="BT70" s="538"/>
      <c r="BU70" s="538"/>
      <c r="BV70" s="538"/>
      <c r="BW70" s="538"/>
      <c r="BX70" s="538"/>
      <c r="BY70" s="538"/>
      <c r="BZ70" s="538"/>
      <c r="CA70" s="538"/>
      <c r="CB70" s="538"/>
      <c r="CC70" s="538"/>
      <c r="CD70" s="538"/>
      <c r="CE70" s="536"/>
      <c r="CF70" s="536"/>
      <c r="CG70" s="536"/>
      <c r="CH70" s="536"/>
      <c r="CI70" s="536"/>
      <c r="CJ70" s="536"/>
      <c r="CK70" s="536"/>
      <c r="CL70" s="536"/>
      <c r="CM70" s="536"/>
      <c r="CN70" s="536"/>
      <c r="CO70" s="536"/>
      <c r="CP70" s="536"/>
      <c r="CQ70" s="536"/>
      <c r="CR70" s="536"/>
      <c r="CS70" s="536"/>
      <c r="CT70" s="536"/>
      <c r="CU70" s="536"/>
      <c r="CV70" s="536"/>
      <c r="CW70" s="536"/>
      <c r="CX70" s="536"/>
      <c r="CY70" s="536"/>
      <c r="CZ70" s="536"/>
      <c r="DA70" s="536"/>
      <c r="DB70" s="536"/>
      <c r="DC70" s="536"/>
      <c r="DD70" s="536"/>
      <c r="DE70" s="536"/>
      <c r="DF70" s="536"/>
      <c r="DG70" s="536"/>
      <c r="DH70" s="536"/>
      <c r="DI70" s="536"/>
    </row>
    <row r="71" spans="1:113" ht="12.75" thickBot="1" x14ac:dyDescent="0.25">
      <c r="A71" s="578"/>
      <c r="B71" s="579"/>
      <c r="C71" s="388"/>
      <c r="D71" s="389"/>
      <c r="E71" s="389"/>
      <c r="F71" s="389"/>
      <c r="G71" s="389"/>
      <c r="H71" s="389"/>
      <c r="I71" s="389"/>
      <c r="J71" s="389"/>
      <c r="K71" s="389"/>
      <c r="L71" s="389"/>
      <c r="M71" s="389"/>
      <c r="N71" s="390"/>
      <c r="O71" s="388"/>
      <c r="P71" s="389"/>
      <c r="Q71" s="389"/>
      <c r="R71" s="389"/>
      <c r="S71" s="389"/>
      <c r="T71" s="389"/>
      <c r="U71" s="389"/>
      <c r="V71" s="389"/>
      <c r="W71" s="389"/>
      <c r="X71" s="389"/>
      <c r="Y71" s="389"/>
      <c r="Z71" s="390"/>
      <c r="AA71" s="388"/>
      <c r="AB71" s="389"/>
      <c r="AC71" s="389"/>
      <c r="AD71" s="389"/>
      <c r="AE71" s="389"/>
      <c r="AF71" s="389"/>
      <c r="AG71" s="389"/>
      <c r="AH71" s="389"/>
      <c r="AI71" s="389"/>
      <c r="AJ71" s="389"/>
      <c r="AK71" s="389"/>
      <c r="AL71" s="389"/>
      <c r="AM71" s="390"/>
      <c r="AN71" s="389"/>
      <c r="AO71" s="389"/>
      <c r="AP71" s="389"/>
      <c r="AQ71" s="389"/>
      <c r="AR71" s="389"/>
      <c r="AS71" s="389"/>
      <c r="AT71" s="389"/>
      <c r="AU71" s="389"/>
      <c r="AV71" s="389"/>
      <c r="AW71" s="389"/>
      <c r="AX71" s="389"/>
      <c r="AY71" s="390"/>
      <c r="AZ71" s="388"/>
      <c r="BA71" s="389"/>
      <c r="BB71" s="389"/>
      <c r="BC71" s="389"/>
      <c r="BD71" s="389"/>
      <c r="BE71" s="389"/>
      <c r="BF71" s="389"/>
      <c r="BG71" s="389"/>
      <c r="BH71" s="389"/>
      <c r="BI71" s="389"/>
      <c r="BJ71" s="389"/>
      <c r="BK71" s="391"/>
      <c r="BL71" s="536"/>
      <c r="BM71" s="536"/>
      <c r="BN71" s="536"/>
      <c r="BO71" s="538"/>
      <c r="BP71" s="538"/>
      <c r="BQ71" s="538"/>
      <c r="BR71" s="538"/>
      <c r="BS71" s="538"/>
      <c r="BT71" s="538"/>
      <c r="BU71" s="538"/>
      <c r="BV71" s="538"/>
      <c r="BW71" s="538"/>
      <c r="BX71" s="538"/>
      <c r="BY71" s="538"/>
      <c r="BZ71" s="538"/>
      <c r="CA71" s="538"/>
      <c r="CB71" s="538"/>
      <c r="CC71" s="538"/>
      <c r="CD71" s="538"/>
      <c r="CE71" s="536"/>
      <c r="CF71" s="536"/>
      <c r="CG71" s="536"/>
      <c r="CH71" s="536"/>
      <c r="CI71" s="536"/>
      <c r="CJ71" s="536"/>
      <c r="CK71" s="536"/>
      <c r="CL71" s="536"/>
      <c r="CM71" s="536"/>
      <c r="CN71" s="536"/>
      <c r="CO71" s="536"/>
      <c r="CP71" s="536"/>
      <c r="CQ71" s="536"/>
      <c r="CR71" s="536"/>
      <c r="CS71" s="536"/>
      <c r="CT71" s="536"/>
      <c r="CU71" s="536"/>
      <c r="CV71" s="536"/>
      <c r="CW71" s="536"/>
      <c r="CX71" s="536"/>
      <c r="CY71" s="536"/>
      <c r="CZ71" s="536"/>
      <c r="DA71" s="536"/>
      <c r="DB71" s="536"/>
      <c r="DC71" s="536"/>
      <c r="DD71" s="536"/>
      <c r="DE71" s="536"/>
      <c r="DF71" s="536"/>
      <c r="DG71" s="536"/>
      <c r="DH71" s="536"/>
      <c r="DI71" s="536"/>
    </row>
    <row r="72" spans="1:113" x14ac:dyDescent="0.2">
      <c r="A72" s="568" t="s">
        <v>253</v>
      </c>
      <c r="B72" s="569"/>
      <c r="C72" s="369"/>
      <c r="D72" s="370"/>
      <c r="E72" s="370"/>
      <c r="F72" s="370"/>
      <c r="G72" s="370"/>
      <c r="H72" s="370"/>
      <c r="I72" s="370"/>
      <c r="J72" s="370"/>
      <c r="K72" s="370"/>
      <c r="L72" s="370"/>
      <c r="M72" s="370"/>
      <c r="N72" s="370"/>
      <c r="O72" s="370"/>
      <c r="P72" s="370"/>
      <c r="Q72" s="370"/>
      <c r="R72" s="370"/>
      <c r="S72" s="370"/>
      <c r="T72" s="370"/>
      <c r="U72" s="370"/>
      <c r="V72" s="370"/>
      <c r="W72" s="370"/>
      <c r="X72" s="370"/>
      <c r="Y72" s="370"/>
      <c r="Z72" s="370"/>
      <c r="AA72" s="370"/>
      <c r="AB72" s="370"/>
      <c r="AC72" s="370"/>
      <c r="AD72" s="370"/>
      <c r="AE72" s="370"/>
      <c r="AF72" s="370"/>
      <c r="AG72" s="370"/>
      <c r="AH72" s="370"/>
      <c r="AI72" s="370"/>
      <c r="AJ72" s="370"/>
      <c r="AK72" s="370"/>
      <c r="AL72" s="370"/>
      <c r="AM72" s="370"/>
      <c r="AN72" s="370"/>
      <c r="AO72" s="370"/>
      <c r="AP72" s="370"/>
      <c r="AQ72" s="370"/>
      <c r="AR72" s="370"/>
      <c r="AS72" s="370"/>
      <c r="AT72" s="370"/>
      <c r="AU72" s="371"/>
      <c r="AV72" s="478"/>
      <c r="AW72" s="478"/>
      <c r="AX72" s="478"/>
      <c r="AY72" s="478"/>
      <c r="AZ72" s="478"/>
      <c r="BA72" s="478"/>
      <c r="BB72" s="478"/>
      <c r="BC72" s="478"/>
      <c r="BD72" s="478"/>
      <c r="BE72" s="478"/>
      <c r="BF72" s="478"/>
      <c r="BG72" s="478"/>
      <c r="BH72" s="478"/>
      <c r="BI72" s="478"/>
      <c r="BJ72" s="478"/>
      <c r="BK72" s="478"/>
      <c r="BO72" s="320"/>
    </row>
    <row r="73" spans="1:113" x14ac:dyDescent="0.2">
      <c r="A73" s="570"/>
      <c r="B73" s="571"/>
      <c r="C73" s="648" t="s">
        <v>262</v>
      </c>
      <c r="D73" s="649"/>
      <c r="E73" s="649"/>
      <c r="F73" s="649"/>
      <c r="G73" s="368"/>
      <c r="H73" s="368"/>
      <c r="I73" s="368"/>
      <c r="J73" s="368"/>
      <c r="K73" s="368"/>
      <c r="L73" s="368"/>
      <c r="M73" s="368"/>
      <c r="N73" s="368"/>
      <c r="O73" s="368"/>
      <c r="P73" s="368"/>
      <c r="Q73" s="368"/>
      <c r="R73" s="368"/>
      <c r="S73" s="368"/>
      <c r="T73" s="368"/>
      <c r="U73" s="368"/>
      <c r="V73" s="368"/>
      <c r="W73" s="368"/>
      <c r="X73" s="368"/>
      <c r="Y73" s="368"/>
      <c r="Z73" s="368"/>
      <c r="AA73" s="368"/>
      <c r="AB73" s="368"/>
      <c r="AC73" s="368"/>
      <c r="AD73" s="368"/>
      <c r="AE73" s="368"/>
      <c r="AF73" s="368"/>
      <c r="AG73" s="368"/>
      <c r="AH73" s="368"/>
      <c r="AI73" s="368"/>
      <c r="AJ73" s="368"/>
      <c r="AK73" s="368"/>
      <c r="AL73" s="368"/>
      <c r="AM73" s="368"/>
      <c r="AN73" s="368"/>
      <c r="AO73" s="368"/>
      <c r="AP73" s="368"/>
      <c r="AQ73" s="368"/>
      <c r="AR73" s="368"/>
      <c r="AS73" s="368"/>
      <c r="AT73" s="368"/>
      <c r="AU73" s="373"/>
      <c r="AV73" s="478"/>
      <c r="AW73" s="478"/>
      <c r="AX73" s="478"/>
      <c r="AY73" s="478"/>
      <c r="AZ73" s="478"/>
      <c r="BA73" s="478"/>
      <c r="BB73" s="478"/>
      <c r="BC73" s="478"/>
      <c r="BD73" s="478"/>
      <c r="BE73" s="478"/>
      <c r="BF73" s="478"/>
      <c r="BG73" s="478"/>
      <c r="BH73" s="478"/>
      <c r="BI73" s="478"/>
      <c r="BJ73" s="478"/>
      <c r="BK73" s="478"/>
      <c r="BO73" s="320"/>
    </row>
    <row r="74" spans="1:113" x14ac:dyDescent="0.2">
      <c r="A74" s="570"/>
      <c r="B74" s="571"/>
      <c r="C74" s="650"/>
      <c r="D74" s="649"/>
      <c r="E74" s="649"/>
      <c r="F74" s="649"/>
      <c r="G74" s="368"/>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c r="AN74" s="368"/>
      <c r="AO74" s="368"/>
      <c r="AP74" s="368"/>
      <c r="AQ74" s="368"/>
      <c r="AR74" s="368"/>
      <c r="AS74" s="368"/>
      <c r="AT74" s="368"/>
      <c r="AU74" s="373"/>
      <c r="AV74" s="478"/>
      <c r="AW74" s="478"/>
      <c r="AX74" s="478"/>
      <c r="AY74" s="478"/>
      <c r="AZ74" s="478"/>
      <c r="BA74" s="478"/>
      <c r="BB74" s="478"/>
      <c r="BC74" s="478"/>
      <c r="BD74" s="478"/>
      <c r="BE74" s="478"/>
      <c r="BF74" s="478"/>
      <c r="BG74" s="478"/>
      <c r="BH74" s="478"/>
      <c r="BI74" s="478"/>
      <c r="BJ74" s="478"/>
      <c r="BK74" s="478"/>
      <c r="BO74" s="320"/>
    </row>
    <row r="75" spans="1:113" x14ac:dyDescent="0.2">
      <c r="A75" s="570"/>
      <c r="B75" s="571"/>
      <c r="C75" s="650"/>
      <c r="D75" s="649"/>
      <c r="E75" s="649"/>
      <c r="F75" s="649"/>
      <c r="G75" s="368"/>
      <c r="H75" s="368"/>
      <c r="I75" s="368"/>
      <c r="J75" s="368"/>
      <c r="K75" s="368"/>
      <c r="L75" s="368"/>
      <c r="M75" s="368"/>
      <c r="N75" s="368"/>
      <c r="O75" s="368"/>
      <c r="P75" s="368"/>
      <c r="Q75" s="368"/>
      <c r="R75" s="368"/>
      <c r="S75" s="368"/>
      <c r="T75" s="368"/>
      <c r="U75" s="368"/>
      <c r="V75" s="368"/>
      <c r="W75" s="368"/>
      <c r="X75" s="368"/>
      <c r="Y75" s="368"/>
      <c r="Z75" s="368"/>
      <c r="AA75" s="368"/>
      <c r="AB75" s="368"/>
      <c r="AC75" s="368"/>
      <c r="AD75" s="368"/>
      <c r="AE75" s="368"/>
      <c r="AF75" s="368"/>
      <c r="AG75" s="368"/>
      <c r="AH75" s="368"/>
      <c r="AI75" s="368"/>
      <c r="AJ75" s="368"/>
      <c r="AK75" s="368"/>
      <c r="AL75" s="368"/>
      <c r="AM75" s="368"/>
      <c r="AN75" s="368"/>
      <c r="AO75" s="368"/>
      <c r="AP75" s="368"/>
      <c r="AQ75" s="368"/>
      <c r="AR75" s="368"/>
      <c r="AS75" s="368"/>
      <c r="AT75" s="368"/>
      <c r="AU75" s="373"/>
      <c r="AV75" s="478"/>
      <c r="AW75" s="478"/>
      <c r="AX75" s="478"/>
      <c r="AY75" s="478"/>
      <c r="AZ75" s="478"/>
      <c r="BA75" s="478"/>
      <c r="BB75" s="478"/>
      <c r="BC75" s="478"/>
      <c r="BD75" s="478"/>
      <c r="BE75" s="478"/>
      <c r="BF75" s="478"/>
      <c r="BG75" s="478"/>
      <c r="BH75" s="478"/>
      <c r="BI75" s="478"/>
      <c r="BJ75" s="478"/>
      <c r="BK75" s="478"/>
    </row>
    <row r="76" spans="1:113" x14ac:dyDescent="0.2">
      <c r="A76" s="570"/>
      <c r="B76" s="571"/>
      <c r="C76" s="650"/>
      <c r="D76" s="649"/>
      <c r="E76" s="649"/>
      <c r="F76" s="649"/>
      <c r="G76" s="368"/>
      <c r="H76" s="368"/>
      <c r="I76" s="368"/>
      <c r="J76" s="368"/>
      <c r="K76" s="368"/>
      <c r="L76" s="368"/>
      <c r="M76" s="368"/>
      <c r="N76" s="368"/>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c r="AN76" s="368"/>
      <c r="AO76" s="368"/>
      <c r="AP76" s="368"/>
      <c r="AQ76" s="368"/>
      <c r="AR76" s="368"/>
      <c r="AS76" s="368"/>
      <c r="AT76" s="368"/>
      <c r="AU76" s="373"/>
      <c r="AV76" s="478"/>
      <c r="AW76" s="478"/>
      <c r="AX76" s="478"/>
      <c r="AY76" s="478"/>
      <c r="AZ76" s="478"/>
      <c r="BA76" s="478"/>
      <c r="BB76" s="478"/>
      <c r="BC76" s="478"/>
      <c r="BD76" s="478"/>
      <c r="BE76" s="478"/>
      <c r="BF76" s="478"/>
      <c r="BG76" s="478"/>
      <c r="BH76" s="478"/>
      <c r="BI76" s="478"/>
      <c r="BJ76" s="478"/>
      <c r="BK76" s="478"/>
    </row>
    <row r="77" spans="1:113" x14ac:dyDescent="0.2">
      <c r="A77" s="570"/>
      <c r="B77" s="571"/>
      <c r="C77" s="650"/>
      <c r="D77" s="649"/>
      <c r="E77" s="649"/>
      <c r="F77" s="649"/>
      <c r="G77" s="368"/>
      <c r="H77" s="368"/>
      <c r="I77" s="368"/>
      <c r="J77" s="368"/>
      <c r="K77" s="368"/>
      <c r="L77" s="368"/>
      <c r="M77" s="368"/>
      <c r="N77" s="368"/>
      <c r="O77" s="368"/>
      <c r="P77" s="368"/>
      <c r="Q77" s="368"/>
      <c r="R77" s="368"/>
      <c r="S77" s="368"/>
      <c r="T77" s="368"/>
      <c r="U77" s="368"/>
      <c r="V77" s="368"/>
      <c r="W77" s="368"/>
      <c r="X77" s="368"/>
      <c r="Y77" s="368"/>
      <c r="Z77" s="368"/>
      <c r="AA77" s="368"/>
      <c r="AB77" s="368"/>
      <c r="AC77" s="368"/>
      <c r="AD77" s="368"/>
      <c r="AE77" s="368"/>
      <c r="AF77" s="368"/>
      <c r="AG77" s="368"/>
      <c r="AH77" s="368"/>
      <c r="AI77" s="368"/>
      <c r="AJ77" s="368"/>
      <c r="AK77" s="368"/>
      <c r="AL77" s="368"/>
      <c r="AM77" s="368"/>
      <c r="AN77" s="368"/>
      <c r="AO77" s="368"/>
      <c r="AP77" s="368"/>
      <c r="AQ77" s="368"/>
      <c r="AR77" s="368"/>
      <c r="AS77" s="368"/>
      <c r="AT77" s="368"/>
      <c r="AU77" s="373"/>
      <c r="AV77" s="478"/>
      <c r="AW77" s="478"/>
      <c r="AX77" s="478"/>
      <c r="AY77" s="478"/>
      <c r="AZ77" s="478"/>
      <c r="BA77" s="478"/>
      <c r="BB77" s="478"/>
      <c r="BC77" s="478"/>
      <c r="BD77" s="478"/>
      <c r="BE77" s="478"/>
      <c r="BF77" s="478"/>
      <c r="BG77" s="478"/>
      <c r="BH77" s="478"/>
      <c r="BI77" s="478"/>
      <c r="BJ77" s="478"/>
      <c r="BK77" s="478"/>
    </row>
    <row r="78" spans="1:113" x14ac:dyDescent="0.2">
      <c r="A78" s="570"/>
      <c r="B78" s="571"/>
      <c r="C78" s="650"/>
      <c r="D78" s="649"/>
      <c r="E78" s="649"/>
      <c r="F78" s="649"/>
      <c r="G78" s="368"/>
      <c r="H78" s="368"/>
      <c r="I78" s="368"/>
      <c r="J78" s="368"/>
      <c r="K78" s="368"/>
      <c r="L78" s="368"/>
      <c r="M78" s="368"/>
      <c r="N78" s="368"/>
      <c r="O78" s="368"/>
      <c r="P78" s="368"/>
      <c r="Q78" s="368"/>
      <c r="R78" s="368"/>
      <c r="S78" s="368"/>
      <c r="T78" s="368"/>
      <c r="U78" s="368"/>
      <c r="V78" s="368"/>
      <c r="W78" s="368"/>
      <c r="X78" s="368"/>
      <c r="Y78" s="368"/>
      <c r="Z78" s="368"/>
      <c r="AA78" s="368"/>
      <c r="AB78" s="368"/>
      <c r="AC78" s="368"/>
      <c r="AD78" s="368"/>
      <c r="AE78" s="368"/>
      <c r="AF78" s="368"/>
      <c r="AG78" s="368"/>
      <c r="AH78" s="368"/>
      <c r="AI78" s="368"/>
      <c r="AJ78" s="368"/>
      <c r="AK78" s="368"/>
      <c r="AL78" s="368"/>
      <c r="AM78" s="368"/>
      <c r="AN78" s="368"/>
      <c r="AO78" s="368"/>
      <c r="AP78" s="368"/>
      <c r="AQ78" s="368"/>
      <c r="AR78" s="368"/>
      <c r="AS78" s="368"/>
      <c r="AT78" s="368"/>
      <c r="AU78" s="373"/>
      <c r="AV78" s="478"/>
      <c r="AW78" s="478"/>
      <c r="AX78" s="478"/>
      <c r="AY78" s="478"/>
      <c r="AZ78" s="478"/>
      <c r="BA78" s="478"/>
      <c r="BB78" s="478"/>
      <c r="BC78" s="478"/>
      <c r="BD78" s="478"/>
      <c r="BE78" s="478"/>
      <c r="BF78" s="478"/>
      <c r="BG78" s="478"/>
      <c r="BH78" s="478"/>
      <c r="BI78" s="478"/>
      <c r="BJ78" s="478"/>
      <c r="BK78" s="478"/>
    </row>
    <row r="79" spans="1:113" x14ac:dyDescent="0.2">
      <c r="A79" s="570"/>
      <c r="B79" s="571"/>
      <c r="C79" s="650"/>
      <c r="D79" s="649"/>
      <c r="E79" s="649"/>
      <c r="F79" s="649"/>
      <c r="G79" s="368"/>
      <c r="H79" s="368"/>
      <c r="I79" s="368"/>
      <c r="J79" s="368"/>
      <c r="K79" s="368"/>
      <c r="L79" s="368"/>
      <c r="M79" s="368"/>
      <c r="N79" s="368"/>
      <c r="O79" s="368"/>
      <c r="P79" s="368"/>
      <c r="Q79" s="368"/>
      <c r="R79" s="368"/>
      <c r="S79" s="368"/>
      <c r="T79" s="368"/>
      <c r="U79" s="368"/>
      <c r="V79" s="368"/>
      <c r="W79" s="368"/>
      <c r="X79" s="368"/>
      <c r="Y79" s="368"/>
      <c r="Z79" s="368"/>
      <c r="AA79" s="368"/>
      <c r="AB79" s="368"/>
      <c r="AC79" s="368"/>
      <c r="AD79" s="368"/>
      <c r="AE79" s="368"/>
      <c r="AF79" s="368"/>
      <c r="AG79" s="368"/>
      <c r="AH79" s="368"/>
      <c r="AI79" s="368"/>
      <c r="AJ79" s="368"/>
      <c r="AK79" s="368"/>
      <c r="AL79" s="368"/>
      <c r="AM79" s="368"/>
      <c r="AN79" s="368"/>
      <c r="AO79" s="368"/>
      <c r="AP79" s="368"/>
      <c r="AQ79" s="368"/>
      <c r="AR79" s="368"/>
      <c r="AS79" s="368"/>
      <c r="AT79" s="368"/>
      <c r="AU79" s="373"/>
      <c r="AV79" s="478"/>
      <c r="AW79" s="478"/>
      <c r="AX79" s="478"/>
      <c r="AY79" s="478"/>
      <c r="AZ79" s="478"/>
      <c r="BA79" s="478"/>
      <c r="BB79" s="478"/>
      <c r="BC79" s="478"/>
      <c r="BD79" s="478"/>
      <c r="BE79" s="478"/>
      <c r="BF79" s="478"/>
      <c r="BG79" s="478"/>
      <c r="BH79" s="478"/>
      <c r="BI79" s="478"/>
      <c r="BJ79" s="478"/>
      <c r="BK79" s="478"/>
    </row>
    <row r="80" spans="1:113" x14ac:dyDescent="0.2">
      <c r="A80" s="570"/>
      <c r="B80" s="571"/>
      <c r="C80" s="650"/>
      <c r="D80" s="649"/>
      <c r="E80" s="649"/>
      <c r="F80" s="649"/>
      <c r="G80" s="368"/>
      <c r="H80" s="368"/>
      <c r="I80" s="368"/>
      <c r="J80" s="368"/>
      <c r="K80" s="368"/>
      <c r="L80" s="368"/>
      <c r="M80" s="368"/>
      <c r="N80" s="368"/>
      <c r="O80" s="368"/>
      <c r="P80" s="368"/>
      <c r="Q80" s="368"/>
      <c r="R80" s="368"/>
      <c r="S80" s="368"/>
      <c r="T80" s="368"/>
      <c r="U80" s="368"/>
      <c r="V80" s="368"/>
      <c r="W80" s="368"/>
      <c r="X80" s="368"/>
      <c r="Y80" s="368"/>
      <c r="Z80" s="368"/>
      <c r="AA80" s="368"/>
      <c r="AB80" s="368"/>
      <c r="AC80" s="368"/>
      <c r="AD80" s="368"/>
      <c r="AE80" s="368"/>
      <c r="AF80" s="368"/>
      <c r="AG80" s="368"/>
      <c r="AH80" s="368"/>
      <c r="AI80" s="368"/>
      <c r="AJ80" s="368"/>
      <c r="AK80" s="368"/>
      <c r="AL80" s="368"/>
      <c r="AM80" s="368"/>
      <c r="AN80" s="368"/>
      <c r="AO80" s="368"/>
      <c r="AP80" s="368"/>
      <c r="AQ80" s="368"/>
      <c r="AR80" s="368"/>
      <c r="AS80" s="368"/>
      <c r="AT80" s="368"/>
      <c r="AU80" s="373"/>
      <c r="AV80" s="478"/>
      <c r="AW80" s="478"/>
      <c r="AX80" s="478"/>
      <c r="AY80" s="478"/>
      <c r="AZ80" s="478"/>
      <c r="BA80" s="478"/>
      <c r="BB80" s="478"/>
      <c r="BC80" s="478"/>
      <c r="BD80" s="478"/>
      <c r="BE80" s="478"/>
      <c r="BF80" s="478"/>
      <c r="BG80" s="478"/>
      <c r="BH80" s="478"/>
      <c r="BI80" s="478"/>
      <c r="BJ80" s="478"/>
      <c r="BK80" s="478"/>
    </row>
    <row r="81" spans="1:63" x14ac:dyDescent="0.2">
      <c r="A81" s="570"/>
      <c r="B81" s="571"/>
      <c r="C81" s="650"/>
      <c r="D81" s="649"/>
      <c r="E81" s="649"/>
      <c r="F81" s="649"/>
      <c r="G81" s="368"/>
      <c r="H81" s="368"/>
      <c r="I81" s="368"/>
      <c r="J81" s="368"/>
      <c r="K81" s="368"/>
      <c r="L81" s="368"/>
      <c r="M81" s="368"/>
      <c r="N81" s="368"/>
      <c r="O81" s="368"/>
      <c r="P81" s="368"/>
      <c r="Q81" s="368"/>
      <c r="R81" s="368"/>
      <c r="S81" s="368"/>
      <c r="T81" s="368"/>
      <c r="U81" s="368"/>
      <c r="V81" s="368"/>
      <c r="W81" s="368"/>
      <c r="X81" s="368"/>
      <c r="Y81" s="368"/>
      <c r="Z81" s="368"/>
      <c r="AA81" s="368"/>
      <c r="AB81" s="368"/>
      <c r="AC81" s="368"/>
      <c r="AD81" s="368"/>
      <c r="AE81" s="368"/>
      <c r="AF81" s="368"/>
      <c r="AG81" s="368"/>
      <c r="AH81" s="368"/>
      <c r="AI81" s="368"/>
      <c r="AJ81" s="368"/>
      <c r="AK81" s="368"/>
      <c r="AL81" s="368"/>
      <c r="AM81" s="368"/>
      <c r="AN81" s="368"/>
      <c r="AO81" s="368"/>
      <c r="AP81" s="368"/>
      <c r="AQ81" s="368"/>
      <c r="AR81" s="368"/>
      <c r="AS81" s="368"/>
      <c r="AT81" s="368"/>
      <c r="AU81" s="373"/>
      <c r="AV81" s="478"/>
      <c r="AW81" s="478"/>
      <c r="AX81" s="478"/>
      <c r="AY81" s="478"/>
      <c r="AZ81" s="478"/>
      <c r="BA81" s="478"/>
      <c r="BB81" s="478"/>
      <c r="BC81" s="478"/>
      <c r="BD81" s="478"/>
      <c r="BE81" s="478"/>
      <c r="BF81" s="478"/>
      <c r="BG81" s="478"/>
      <c r="BH81" s="478"/>
      <c r="BI81" s="478"/>
      <c r="BJ81" s="478"/>
      <c r="BK81" s="478"/>
    </row>
    <row r="82" spans="1:63" x14ac:dyDescent="0.2">
      <c r="A82" s="570"/>
      <c r="B82" s="571"/>
      <c r="C82" s="650"/>
      <c r="D82" s="649"/>
      <c r="E82" s="649"/>
      <c r="F82" s="649"/>
      <c r="G82" s="368"/>
      <c r="H82" s="368"/>
      <c r="I82" s="368"/>
      <c r="J82" s="368"/>
      <c r="K82" s="368"/>
      <c r="L82" s="368"/>
      <c r="M82" s="368"/>
      <c r="N82" s="368"/>
      <c r="O82" s="368"/>
      <c r="P82" s="368"/>
      <c r="Q82" s="368"/>
      <c r="R82" s="368"/>
      <c r="S82" s="368"/>
      <c r="T82" s="368"/>
      <c r="U82" s="368"/>
      <c r="V82" s="368"/>
      <c r="W82" s="368"/>
      <c r="X82" s="368"/>
      <c r="Y82" s="368"/>
      <c r="Z82" s="368"/>
      <c r="AA82" s="368"/>
      <c r="AB82" s="368"/>
      <c r="AC82" s="368"/>
      <c r="AD82" s="368"/>
      <c r="AE82" s="368"/>
      <c r="AF82" s="368"/>
      <c r="AG82" s="368"/>
      <c r="AH82" s="368"/>
      <c r="AI82" s="368"/>
      <c r="AJ82" s="368"/>
      <c r="AK82" s="368"/>
      <c r="AL82" s="368"/>
      <c r="AM82" s="368"/>
      <c r="AN82" s="368"/>
      <c r="AO82" s="368"/>
      <c r="AP82" s="368"/>
      <c r="AQ82" s="368"/>
      <c r="AR82" s="368"/>
      <c r="AS82" s="368"/>
      <c r="AT82" s="368"/>
      <c r="AU82" s="373"/>
      <c r="AV82" s="478"/>
      <c r="AW82" s="478"/>
      <c r="AX82" s="478"/>
      <c r="AY82" s="478"/>
      <c r="AZ82" s="478"/>
      <c r="BA82" s="478"/>
      <c r="BB82" s="478"/>
      <c r="BC82" s="478"/>
      <c r="BD82" s="478"/>
      <c r="BE82" s="478"/>
      <c r="BF82" s="478"/>
      <c r="BG82" s="478"/>
      <c r="BH82" s="478"/>
      <c r="BI82" s="478"/>
      <c r="BJ82" s="478"/>
      <c r="BK82" s="478"/>
    </row>
    <row r="83" spans="1:63" x14ac:dyDescent="0.2">
      <c r="A83" s="570"/>
      <c r="B83" s="571"/>
      <c r="C83" s="650"/>
      <c r="D83" s="649"/>
      <c r="E83" s="649"/>
      <c r="F83" s="649"/>
      <c r="G83" s="368"/>
      <c r="H83" s="368"/>
      <c r="I83" s="368"/>
      <c r="J83" s="368"/>
      <c r="K83" s="368"/>
      <c r="L83" s="368"/>
      <c r="M83" s="368"/>
      <c r="N83" s="368"/>
      <c r="O83" s="368"/>
      <c r="P83" s="368"/>
      <c r="Q83" s="368"/>
      <c r="R83" s="368"/>
      <c r="S83" s="368"/>
      <c r="T83" s="368"/>
      <c r="U83" s="368"/>
      <c r="V83" s="368"/>
      <c r="W83" s="368"/>
      <c r="X83" s="368"/>
      <c r="Y83" s="368"/>
      <c r="Z83" s="368"/>
      <c r="AA83" s="368"/>
      <c r="AB83" s="368"/>
      <c r="AC83" s="368"/>
      <c r="AD83" s="368"/>
      <c r="AE83" s="368"/>
      <c r="AF83" s="368"/>
      <c r="AG83" s="368"/>
      <c r="AH83" s="368"/>
      <c r="AI83" s="368"/>
      <c r="AJ83" s="368"/>
      <c r="AK83" s="368"/>
      <c r="AL83" s="368"/>
      <c r="AM83" s="368"/>
      <c r="AN83" s="368"/>
      <c r="AO83" s="368"/>
      <c r="AP83" s="368"/>
      <c r="AQ83" s="368"/>
      <c r="AR83" s="368"/>
      <c r="AS83" s="368"/>
      <c r="AT83" s="368"/>
      <c r="AU83" s="373"/>
      <c r="AV83" s="478"/>
      <c r="AW83" s="478"/>
      <c r="AX83" s="478"/>
      <c r="AY83" s="478"/>
      <c r="AZ83" s="478"/>
      <c r="BA83" s="478"/>
      <c r="BB83" s="478"/>
      <c r="BC83" s="478"/>
      <c r="BD83" s="478"/>
      <c r="BE83" s="478"/>
      <c r="BF83" s="478"/>
      <c r="BG83" s="478"/>
      <c r="BH83" s="478"/>
      <c r="BI83" s="478"/>
      <c r="BJ83" s="478"/>
      <c r="BK83" s="478"/>
    </row>
    <row r="84" spans="1:63" x14ac:dyDescent="0.2">
      <c r="A84" s="570"/>
      <c r="B84" s="571"/>
      <c r="C84" s="650"/>
      <c r="D84" s="649"/>
      <c r="E84" s="649"/>
      <c r="F84" s="649"/>
      <c r="G84" s="368"/>
      <c r="H84" s="368"/>
      <c r="I84" s="368"/>
      <c r="J84" s="368"/>
      <c r="K84" s="368"/>
      <c r="L84" s="368"/>
      <c r="M84" s="368"/>
      <c r="N84" s="368"/>
      <c r="O84" s="368"/>
      <c r="P84" s="368"/>
      <c r="Q84" s="368"/>
      <c r="R84" s="368"/>
      <c r="S84" s="368"/>
      <c r="T84" s="368"/>
      <c r="U84" s="368"/>
      <c r="V84" s="368"/>
      <c r="W84" s="368"/>
      <c r="X84" s="368"/>
      <c r="Y84" s="368"/>
      <c r="Z84" s="368"/>
      <c r="AA84" s="368"/>
      <c r="AB84" s="368"/>
      <c r="AC84" s="368"/>
      <c r="AD84" s="368"/>
      <c r="AE84" s="368"/>
      <c r="AF84" s="368"/>
      <c r="AG84" s="368"/>
      <c r="AH84" s="368"/>
      <c r="AI84" s="368"/>
      <c r="AJ84" s="368"/>
      <c r="AK84" s="368"/>
      <c r="AL84" s="368"/>
      <c r="AM84" s="368"/>
      <c r="AN84" s="368"/>
      <c r="AO84" s="368"/>
      <c r="AP84" s="368"/>
      <c r="AQ84" s="368"/>
      <c r="AR84" s="368"/>
      <c r="AS84" s="368"/>
      <c r="AT84" s="368"/>
      <c r="AU84" s="373"/>
      <c r="AV84" s="478"/>
      <c r="AW84" s="478"/>
      <c r="AX84" s="478"/>
      <c r="AY84" s="478"/>
      <c r="AZ84" s="478"/>
      <c r="BA84" s="478"/>
      <c r="BB84" s="478"/>
      <c r="BC84" s="478"/>
      <c r="BD84" s="478"/>
      <c r="BE84" s="478"/>
      <c r="BF84" s="478"/>
      <c r="BG84" s="478"/>
      <c r="BH84" s="478"/>
      <c r="BI84" s="478"/>
      <c r="BJ84" s="478"/>
      <c r="BK84" s="478"/>
    </row>
    <row r="85" spans="1:63" x14ac:dyDescent="0.2">
      <c r="A85" s="570"/>
      <c r="B85" s="571"/>
      <c r="C85" s="650"/>
      <c r="D85" s="649"/>
      <c r="E85" s="649"/>
      <c r="F85" s="649"/>
      <c r="G85" s="368"/>
      <c r="H85" s="368"/>
      <c r="I85" s="368"/>
      <c r="J85" s="368"/>
      <c r="K85" s="368"/>
      <c r="L85" s="368"/>
      <c r="M85" s="368"/>
      <c r="N85" s="368"/>
      <c r="O85" s="368"/>
      <c r="P85" s="368"/>
      <c r="Q85" s="368"/>
      <c r="R85" s="368"/>
      <c r="S85" s="368"/>
      <c r="T85" s="368"/>
      <c r="U85" s="368"/>
      <c r="V85" s="368"/>
      <c r="W85" s="368"/>
      <c r="X85" s="368"/>
      <c r="Y85" s="368"/>
      <c r="Z85" s="368"/>
      <c r="AA85" s="368"/>
      <c r="AB85" s="368"/>
      <c r="AC85" s="368"/>
      <c r="AD85" s="368"/>
      <c r="AE85" s="368"/>
      <c r="AF85" s="368"/>
      <c r="AG85" s="368"/>
      <c r="AH85" s="368"/>
      <c r="AI85" s="368"/>
      <c r="AJ85" s="368"/>
      <c r="AK85" s="368"/>
      <c r="AL85" s="368"/>
      <c r="AM85" s="368"/>
      <c r="AN85" s="368"/>
      <c r="AO85" s="368"/>
      <c r="AP85" s="368"/>
      <c r="AQ85" s="368"/>
      <c r="AR85" s="368"/>
      <c r="AS85" s="368"/>
      <c r="AT85" s="368"/>
      <c r="AU85" s="373"/>
      <c r="AV85" s="478"/>
      <c r="AW85" s="478"/>
      <c r="AX85" s="478"/>
      <c r="AY85" s="478"/>
      <c r="AZ85" s="478"/>
      <c r="BA85" s="478"/>
      <c r="BB85" s="478"/>
      <c r="BC85" s="478"/>
      <c r="BD85" s="478"/>
      <c r="BE85" s="478"/>
      <c r="BF85" s="478"/>
      <c r="BG85" s="478"/>
      <c r="BH85" s="478"/>
      <c r="BI85" s="478"/>
      <c r="BJ85" s="478"/>
      <c r="BK85" s="478"/>
    </row>
    <row r="86" spans="1:63" x14ac:dyDescent="0.2">
      <c r="A86" s="570"/>
      <c r="B86" s="571"/>
      <c r="C86" s="650"/>
      <c r="D86" s="649"/>
      <c r="E86" s="649"/>
      <c r="F86" s="649"/>
      <c r="G86" s="368"/>
      <c r="H86" s="368"/>
      <c r="I86" s="368"/>
      <c r="J86" s="368"/>
      <c r="K86" s="368"/>
      <c r="L86" s="368"/>
      <c r="M86" s="368"/>
      <c r="N86" s="368"/>
      <c r="O86" s="368"/>
      <c r="P86" s="368"/>
      <c r="Q86" s="368"/>
      <c r="R86" s="368"/>
      <c r="S86" s="368"/>
      <c r="T86" s="368"/>
      <c r="U86" s="368"/>
      <c r="V86" s="368"/>
      <c r="W86" s="368"/>
      <c r="X86" s="368"/>
      <c r="Y86" s="368"/>
      <c r="Z86" s="368"/>
      <c r="AA86" s="368"/>
      <c r="AB86" s="368"/>
      <c r="AC86" s="368"/>
      <c r="AD86" s="368"/>
      <c r="AE86" s="368"/>
      <c r="AF86" s="368"/>
      <c r="AG86" s="368"/>
      <c r="AH86" s="368"/>
      <c r="AI86" s="368"/>
      <c r="AJ86" s="368"/>
      <c r="AK86" s="368"/>
      <c r="AL86" s="368"/>
      <c r="AM86" s="368"/>
      <c r="AN86" s="368"/>
      <c r="AO86" s="368"/>
      <c r="AP86" s="368"/>
      <c r="AQ86" s="368"/>
      <c r="AR86" s="368"/>
      <c r="AS86" s="368"/>
      <c r="AT86" s="368"/>
      <c r="AU86" s="373"/>
      <c r="AV86" s="478"/>
      <c r="AW86" s="478"/>
      <c r="AX86" s="478"/>
      <c r="AY86" s="478"/>
      <c r="AZ86" s="478"/>
      <c r="BA86" s="478"/>
      <c r="BB86" s="478"/>
      <c r="BC86" s="478"/>
      <c r="BD86" s="478"/>
      <c r="BE86" s="478"/>
      <c r="BF86" s="478"/>
      <c r="BG86" s="478"/>
      <c r="BH86" s="478"/>
      <c r="BI86" s="478"/>
      <c r="BJ86" s="478"/>
      <c r="BK86" s="478"/>
    </row>
    <row r="87" spans="1:63" x14ac:dyDescent="0.2">
      <c r="A87" s="570"/>
      <c r="B87" s="571"/>
      <c r="C87" s="650"/>
      <c r="D87" s="649"/>
      <c r="E87" s="649"/>
      <c r="F87" s="649"/>
      <c r="G87" s="368"/>
      <c r="H87" s="368"/>
      <c r="I87" s="368"/>
      <c r="J87" s="368"/>
      <c r="K87" s="368"/>
      <c r="L87" s="368"/>
      <c r="M87" s="368"/>
      <c r="N87" s="368"/>
      <c r="O87" s="368"/>
      <c r="P87" s="368"/>
      <c r="Q87" s="368"/>
      <c r="R87" s="368"/>
      <c r="S87" s="368"/>
      <c r="T87" s="368"/>
      <c r="U87" s="368"/>
      <c r="V87" s="368"/>
      <c r="W87" s="368"/>
      <c r="X87" s="368"/>
      <c r="Y87" s="368"/>
      <c r="Z87" s="368"/>
      <c r="AA87" s="368"/>
      <c r="AB87" s="368"/>
      <c r="AC87" s="368"/>
      <c r="AD87" s="368"/>
      <c r="AE87" s="368"/>
      <c r="AF87" s="368"/>
      <c r="AG87" s="368"/>
      <c r="AH87" s="368"/>
      <c r="AI87" s="368"/>
      <c r="AJ87" s="368"/>
      <c r="AK87" s="368"/>
      <c r="AL87" s="368"/>
      <c r="AM87" s="368"/>
      <c r="AN87" s="368"/>
      <c r="AO87" s="368"/>
      <c r="AP87" s="368"/>
      <c r="AQ87" s="368"/>
      <c r="AR87" s="368"/>
      <c r="AS87" s="368"/>
      <c r="AT87" s="368"/>
      <c r="AU87" s="373"/>
      <c r="AV87" s="478"/>
      <c r="AW87" s="478"/>
      <c r="AX87" s="478"/>
      <c r="AY87" s="478"/>
      <c r="AZ87" s="478"/>
      <c r="BA87" s="478"/>
      <c r="BB87" s="478"/>
      <c r="BC87" s="478"/>
      <c r="BD87" s="478"/>
      <c r="BE87" s="478"/>
      <c r="BF87" s="478"/>
      <c r="BG87" s="478"/>
      <c r="BH87" s="478"/>
      <c r="BI87" s="478"/>
      <c r="BJ87" s="478"/>
      <c r="BK87" s="478"/>
    </row>
    <row r="88" spans="1:63" x14ac:dyDescent="0.2">
      <c r="A88" s="570"/>
      <c r="B88" s="571"/>
      <c r="C88" s="650"/>
      <c r="D88" s="649"/>
      <c r="E88" s="649"/>
      <c r="F88" s="649"/>
      <c r="G88" s="368"/>
      <c r="H88" s="368"/>
      <c r="I88" s="368"/>
      <c r="J88" s="368"/>
      <c r="K88" s="368"/>
      <c r="L88" s="368"/>
      <c r="M88" s="368"/>
      <c r="N88" s="368"/>
      <c r="O88" s="368"/>
      <c r="P88" s="368"/>
      <c r="Q88" s="368"/>
      <c r="R88" s="368"/>
      <c r="S88" s="368"/>
      <c r="T88" s="368"/>
      <c r="U88" s="368"/>
      <c r="V88" s="368"/>
      <c r="W88" s="368"/>
      <c r="X88" s="368"/>
      <c r="Y88" s="368"/>
      <c r="Z88" s="368"/>
      <c r="AA88" s="368"/>
      <c r="AB88" s="368"/>
      <c r="AC88" s="368"/>
      <c r="AD88" s="368"/>
      <c r="AE88" s="368"/>
      <c r="AF88" s="368"/>
      <c r="AG88" s="368"/>
      <c r="AH88" s="368"/>
      <c r="AI88" s="368"/>
      <c r="AJ88" s="368"/>
      <c r="AK88" s="368"/>
      <c r="AL88" s="368"/>
      <c r="AM88" s="368"/>
      <c r="AN88" s="368"/>
      <c r="AO88" s="368"/>
      <c r="AP88" s="368"/>
      <c r="AQ88" s="368"/>
      <c r="AR88" s="368"/>
      <c r="AS88" s="368"/>
      <c r="AT88" s="368"/>
      <c r="AU88" s="373"/>
      <c r="AV88" s="478"/>
      <c r="AW88" s="478"/>
      <c r="AX88" s="478"/>
      <c r="AY88" s="478"/>
      <c r="AZ88" s="478"/>
      <c r="BA88" s="478"/>
      <c r="BB88" s="478"/>
      <c r="BC88" s="478"/>
      <c r="BD88" s="478"/>
      <c r="BE88" s="478"/>
      <c r="BF88" s="478"/>
      <c r="BG88" s="478"/>
      <c r="BH88" s="478"/>
      <c r="BI88" s="478"/>
      <c r="BJ88" s="478"/>
      <c r="BK88" s="478"/>
    </row>
    <row r="89" spans="1:63" x14ac:dyDescent="0.2">
      <c r="A89" s="570"/>
      <c r="B89" s="571"/>
      <c r="C89" s="650"/>
      <c r="D89" s="649"/>
      <c r="E89" s="649"/>
      <c r="F89" s="649"/>
      <c r="G89" s="368"/>
      <c r="H89" s="368"/>
      <c r="I89" s="368"/>
      <c r="J89" s="368"/>
      <c r="K89" s="368"/>
      <c r="L89" s="368"/>
      <c r="M89" s="368"/>
      <c r="N89" s="368"/>
      <c r="O89" s="368"/>
      <c r="P89" s="368"/>
      <c r="Q89" s="368"/>
      <c r="R89" s="368"/>
      <c r="S89" s="368"/>
      <c r="T89" s="368"/>
      <c r="U89" s="368"/>
      <c r="V89" s="368"/>
      <c r="W89" s="368"/>
      <c r="X89" s="368"/>
      <c r="Y89" s="368"/>
      <c r="Z89" s="368"/>
      <c r="AA89" s="368"/>
      <c r="AB89" s="368"/>
      <c r="AC89" s="368"/>
      <c r="AD89" s="368"/>
      <c r="AE89" s="368"/>
      <c r="AF89" s="368"/>
      <c r="AG89" s="368"/>
      <c r="AH89" s="368"/>
      <c r="AI89" s="368"/>
      <c r="AJ89" s="368"/>
      <c r="AK89" s="368"/>
      <c r="AL89" s="368"/>
      <c r="AM89" s="368"/>
      <c r="AN89" s="368"/>
      <c r="AO89" s="368"/>
      <c r="AP89" s="368"/>
      <c r="AQ89" s="368"/>
      <c r="AR89" s="368"/>
      <c r="AS89" s="368"/>
      <c r="AT89" s="368"/>
      <c r="AU89" s="373"/>
      <c r="AV89" s="478"/>
      <c r="AW89" s="478"/>
      <c r="AX89" s="478"/>
      <c r="AY89" s="478"/>
      <c r="AZ89" s="478"/>
      <c r="BA89" s="478"/>
      <c r="BB89" s="478"/>
      <c r="BC89" s="478"/>
      <c r="BD89" s="478"/>
      <c r="BE89" s="478"/>
      <c r="BF89" s="478"/>
      <c r="BG89" s="478"/>
      <c r="BH89" s="478"/>
      <c r="BI89" s="478"/>
      <c r="BJ89" s="478"/>
      <c r="BK89" s="478"/>
    </row>
    <row r="90" spans="1:63" x14ac:dyDescent="0.2">
      <c r="A90" s="570"/>
      <c r="B90" s="571"/>
      <c r="C90" s="650"/>
      <c r="D90" s="649"/>
      <c r="E90" s="649"/>
      <c r="F90" s="649"/>
      <c r="G90" s="368"/>
      <c r="H90" s="368"/>
      <c r="I90" s="368"/>
      <c r="J90" s="368"/>
      <c r="K90" s="368"/>
      <c r="L90" s="368"/>
      <c r="M90" s="368"/>
      <c r="N90" s="368"/>
      <c r="O90" s="368"/>
      <c r="P90" s="368"/>
      <c r="Q90" s="368"/>
      <c r="R90" s="368"/>
      <c r="S90" s="368"/>
      <c r="T90" s="368"/>
      <c r="U90" s="368"/>
      <c r="V90" s="368"/>
      <c r="W90" s="368"/>
      <c r="X90" s="368"/>
      <c r="Y90" s="368"/>
      <c r="Z90" s="368"/>
      <c r="AA90" s="368"/>
      <c r="AB90" s="368"/>
      <c r="AC90" s="368"/>
      <c r="AD90" s="368"/>
      <c r="AE90" s="368"/>
      <c r="AF90" s="368"/>
      <c r="AG90" s="368"/>
      <c r="AH90" s="368"/>
      <c r="AI90" s="368"/>
      <c r="AJ90" s="368"/>
      <c r="AK90" s="368"/>
      <c r="AL90" s="368"/>
      <c r="AM90" s="368"/>
      <c r="AN90" s="368"/>
      <c r="AO90" s="368"/>
      <c r="AP90" s="368"/>
      <c r="AQ90" s="368"/>
      <c r="AR90" s="368"/>
      <c r="AS90" s="368"/>
      <c r="AT90" s="368"/>
      <c r="AU90" s="373"/>
      <c r="AV90" s="478"/>
      <c r="AW90" s="478"/>
      <c r="AX90" s="478"/>
      <c r="AY90" s="478"/>
      <c r="AZ90" s="478"/>
      <c r="BA90" s="478"/>
      <c r="BB90" s="478"/>
      <c r="BC90" s="478"/>
      <c r="BD90" s="478"/>
      <c r="BE90" s="478"/>
      <c r="BF90" s="478"/>
      <c r="BG90" s="478"/>
      <c r="BH90" s="478"/>
      <c r="BI90" s="478"/>
      <c r="BJ90" s="478"/>
      <c r="BK90" s="478"/>
    </row>
    <row r="91" spans="1:63" x14ac:dyDescent="0.2">
      <c r="A91" s="570"/>
      <c r="B91" s="571"/>
      <c r="C91" s="650"/>
      <c r="D91" s="649"/>
      <c r="E91" s="649"/>
      <c r="F91" s="649"/>
      <c r="G91" s="368"/>
      <c r="H91" s="368"/>
      <c r="I91" s="368"/>
      <c r="J91" s="368"/>
      <c r="K91" s="368"/>
      <c r="L91" s="368"/>
      <c r="M91" s="368"/>
      <c r="N91" s="368"/>
      <c r="O91" s="368"/>
      <c r="P91" s="368"/>
      <c r="Q91" s="368"/>
      <c r="R91" s="368"/>
      <c r="S91" s="368"/>
      <c r="T91" s="368"/>
      <c r="U91" s="368"/>
      <c r="V91" s="368"/>
      <c r="W91" s="368"/>
      <c r="X91" s="368"/>
      <c r="Y91" s="368"/>
      <c r="Z91" s="368"/>
      <c r="AA91" s="368"/>
      <c r="AB91" s="368"/>
      <c r="AC91" s="368"/>
      <c r="AD91" s="368"/>
      <c r="AE91" s="368"/>
      <c r="AF91" s="368"/>
      <c r="AG91" s="368"/>
      <c r="AH91" s="368"/>
      <c r="AI91" s="368"/>
      <c r="AJ91" s="368"/>
      <c r="AK91" s="368"/>
      <c r="AL91" s="368"/>
      <c r="AM91" s="368"/>
      <c r="AN91" s="368"/>
      <c r="AO91" s="368"/>
      <c r="AP91" s="368"/>
      <c r="AQ91" s="368"/>
      <c r="AR91" s="368"/>
      <c r="AS91" s="368"/>
      <c r="AT91" s="368"/>
      <c r="AU91" s="373"/>
      <c r="AV91" s="478"/>
      <c r="AW91" s="478"/>
      <c r="AX91" s="478"/>
      <c r="AY91" s="478"/>
      <c r="AZ91" s="478"/>
      <c r="BA91" s="478"/>
      <c r="BB91" s="478"/>
      <c r="BC91" s="478"/>
      <c r="BD91" s="478"/>
      <c r="BE91" s="478"/>
      <c r="BF91" s="478"/>
      <c r="BG91" s="478"/>
      <c r="BH91" s="478"/>
      <c r="BI91" s="478"/>
      <c r="BJ91" s="478"/>
      <c r="BK91" s="478"/>
    </row>
    <row r="92" spans="1:63" x14ac:dyDescent="0.2">
      <c r="A92" s="570"/>
      <c r="B92" s="571"/>
      <c r="C92" s="650"/>
      <c r="D92" s="649"/>
      <c r="E92" s="649"/>
      <c r="F92" s="649"/>
      <c r="G92" s="368"/>
      <c r="H92" s="368"/>
      <c r="I92" s="368"/>
      <c r="J92" s="368"/>
      <c r="K92" s="368"/>
      <c r="L92" s="368"/>
      <c r="M92" s="368"/>
      <c r="N92" s="368"/>
      <c r="O92" s="368"/>
      <c r="P92" s="368"/>
      <c r="Q92" s="368"/>
      <c r="R92" s="368"/>
      <c r="S92" s="368"/>
      <c r="T92" s="368"/>
      <c r="U92" s="368"/>
      <c r="V92" s="368"/>
      <c r="W92" s="368"/>
      <c r="X92" s="368"/>
      <c r="Y92" s="368"/>
      <c r="Z92" s="368"/>
      <c r="AA92" s="368"/>
      <c r="AB92" s="368"/>
      <c r="AC92" s="368"/>
      <c r="AD92" s="368"/>
      <c r="AE92" s="368"/>
      <c r="AF92" s="368"/>
      <c r="AG92" s="368"/>
      <c r="AH92" s="368"/>
      <c r="AI92" s="368"/>
      <c r="AJ92" s="368"/>
      <c r="AK92" s="368"/>
      <c r="AL92" s="368"/>
      <c r="AM92" s="368"/>
      <c r="AN92" s="368"/>
      <c r="AO92" s="368"/>
      <c r="AP92" s="368"/>
      <c r="AQ92" s="368"/>
      <c r="AR92" s="368"/>
      <c r="AS92" s="368"/>
      <c r="AT92" s="368"/>
      <c r="AU92" s="373"/>
      <c r="AV92" s="478"/>
      <c r="AW92" s="478"/>
      <c r="AX92" s="478"/>
      <c r="AY92" s="478"/>
      <c r="AZ92" s="478"/>
      <c r="BA92" s="478"/>
      <c r="BB92" s="478"/>
      <c r="BC92" s="478"/>
      <c r="BD92" s="478"/>
      <c r="BE92" s="478"/>
      <c r="BF92" s="478"/>
      <c r="BG92" s="478"/>
      <c r="BH92" s="478"/>
      <c r="BI92" s="478"/>
      <c r="BJ92" s="478"/>
      <c r="BK92" s="478"/>
    </row>
    <row r="93" spans="1:63" x14ac:dyDescent="0.2">
      <c r="A93" s="570"/>
      <c r="B93" s="571"/>
      <c r="C93" s="650"/>
      <c r="D93" s="649"/>
      <c r="E93" s="649"/>
      <c r="F93" s="649"/>
      <c r="G93" s="368"/>
      <c r="H93" s="368"/>
      <c r="I93" s="368"/>
      <c r="J93" s="368"/>
      <c r="K93" s="368"/>
      <c r="L93" s="368"/>
      <c r="M93" s="368"/>
      <c r="N93" s="368"/>
      <c r="O93" s="368"/>
      <c r="P93" s="368"/>
      <c r="Q93" s="368"/>
      <c r="R93" s="368"/>
      <c r="S93" s="368"/>
      <c r="T93" s="368"/>
      <c r="U93" s="368"/>
      <c r="V93" s="368"/>
      <c r="W93" s="368"/>
      <c r="X93" s="368"/>
      <c r="Y93" s="368"/>
      <c r="Z93" s="368"/>
      <c r="AA93" s="368"/>
      <c r="AB93" s="368"/>
      <c r="AC93" s="368"/>
      <c r="AD93" s="368"/>
      <c r="AE93" s="368"/>
      <c r="AF93" s="368"/>
      <c r="AG93" s="368"/>
      <c r="AH93" s="368"/>
      <c r="AI93" s="368"/>
      <c r="AJ93" s="368"/>
      <c r="AK93" s="368"/>
      <c r="AL93" s="368"/>
      <c r="AM93" s="368"/>
      <c r="AN93" s="368"/>
      <c r="AO93" s="368"/>
      <c r="AP93" s="368"/>
      <c r="AQ93" s="368"/>
      <c r="AR93" s="368"/>
      <c r="AS93" s="368"/>
      <c r="AT93" s="368"/>
      <c r="AU93" s="373"/>
      <c r="AV93" s="478"/>
      <c r="AW93" s="478"/>
      <c r="AX93" s="478"/>
      <c r="AY93" s="478"/>
      <c r="AZ93" s="478"/>
      <c r="BA93" s="478"/>
      <c r="BB93" s="478"/>
      <c r="BC93" s="478"/>
      <c r="BD93" s="478"/>
      <c r="BE93" s="478"/>
      <c r="BF93" s="478"/>
      <c r="BG93" s="478"/>
      <c r="BH93" s="478"/>
      <c r="BI93" s="478"/>
      <c r="BJ93" s="478"/>
      <c r="BK93" s="478"/>
    </row>
    <row r="94" spans="1:63" x14ac:dyDescent="0.2">
      <c r="A94" s="570"/>
      <c r="B94" s="571"/>
      <c r="C94" s="650"/>
      <c r="D94" s="649"/>
      <c r="E94" s="649"/>
      <c r="F94" s="649"/>
      <c r="G94" s="368"/>
      <c r="H94" s="368"/>
      <c r="I94" s="368"/>
      <c r="J94" s="368"/>
      <c r="K94" s="368"/>
      <c r="L94" s="368"/>
      <c r="M94" s="368"/>
      <c r="N94" s="368"/>
      <c r="O94" s="368"/>
      <c r="P94" s="368"/>
      <c r="Q94" s="368"/>
      <c r="R94" s="368"/>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8"/>
      <c r="AT94" s="368"/>
      <c r="AU94" s="373"/>
      <c r="AV94" s="478"/>
      <c r="AW94" s="478"/>
      <c r="AX94" s="478"/>
      <c r="AY94" s="478"/>
      <c r="AZ94" s="478"/>
      <c r="BA94" s="478"/>
      <c r="BB94" s="478"/>
      <c r="BC94" s="478"/>
      <c r="BD94" s="478"/>
      <c r="BE94" s="478"/>
      <c r="BF94" s="478"/>
      <c r="BG94" s="478"/>
      <c r="BH94" s="478"/>
      <c r="BI94" s="478"/>
      <c r="BJ94" s="478"/>
      <c r="BK94" s="478"/>
    </row>
    <row r="95" spans="1:63" x14ac:dyDescent="0.2">
      <c r="A95" s="570"/>
      <c r="B95" s="571"/>
      <c r="C95" s="650"/>
      <c r="D95" s="649"/>
      <c r="E95" s="649"/>
      <c r="F95" s="649"/>
      <c r="G95" s="368"/>
      <c r="H95" s="368"/>
      <c r="I95" s="368"/>
      <c r="J95" s="368"/>
      <c r="K95" s="368"/>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368"/>
      <c r="AP95" s="368"/>
      <c r="AQ95" s="368"/>
      <c r="AR95" s="368"/>
      <c r="AS95" s="368"/>
      <c r="AT95" s="368"/>
      <c r="AU95" s="373"/>
      <c r="AV95" s="478"/>
      <c r="AW95" s="478"/>
      <c r="AX95" s="478"/>
      <c r="AY95" s="478"/>
      <c r="AZ95" s="478"/>
      <c r="BA95" s="478"/>
      <c r="BB95" s="478"/>
      <c r="BC95" s="478"/>
      <c r="BD95" s="478"/>
      <c r="BE95" s="478"/>
      <c r="BF95" s="478"/>
      <c r="BG95" s="478"/>
      <c r="BH95" s="478"/>
      <c r="BI95" s="478"/>
      <c r="BJ95" s="478"/>
      <c r="BK95" s="478"/>
    </row>
    <row r="96" spans="1:63" ht="12.75" thickBot="1" x14ac:dyDescent="0.25">
      <c r="A96" s="572"/>
      <c r="B96" s="573"/>
      <c r="C96" s="374"/>
      <c r="D96" s="375"/>
      <c r="E96" s="375"/>
      <c r="F96" s="375"/>
      <c r="G96" s="375"/>
      <c r="H96" s="375"/>
      <c r="I96" s="375"/>
      <c r="J96" s="375"/>
      <c r="K96" s="375"/>
      <c r="L96" s="375"/>
      <c r="M96" s="375"/>
      <c r="N96" s="375"/>
      <c r="O96" s="375"/>
      <c r="P96" s="375"/>
      <c r="Q96" s="375"/>
      <c r="R96" s="375"/>
      <c r="S96" s="375"/>
      <c r="T96" s="375"/>
      <c r="U96" s="375"/>
      <c r="V96" s="375"/>
      <c r="W96" s="375"/>
      <c r="X96" s="375"/>
      <c r="Y96" s="375"/>
      <c r="Z96" s="375"/>
      <c r="AA96" s="375"/>
      <c r="AB96" s="375"/>
      <c r="AC96" s="375"/>
      <c r="AD96" s="375"/>
      <c r="AE96" s="375"/>
      <c r="AF96" s="375"/>
      <c r="AG96" s="375"/>
      <c r="AH96" s="375"/>
      <c r="AI96" s="375"/>
      <c r="AJ96" s="375"/>
      <c r="AK96" s="375"/>
      <c r="AL96" s="375"/>
      <c r="AM96" s="375"/>
      <c r="AN96" s="375"/>
      <c r="AO96" s="375"/>
      <c r="AP96" s="375"/>
      <c r="AQ96" s="375"/>
      <c r="AR96" s="375"/>
      <c r="AS96" s="375"/>
      <c r="AT96" s="375"/>
      <c r="AU96" s="376"/>
      <c r="AV96" s="478"/>
      <c r="AW96" s="478"/>
      <c r="AX96" s="478"/>
      <c r="AY96" s="478"/>
      <c r="AZ96" s="478"/>
      <c r="BA96" s="478"/>
      <c r="BB96" s="478"/>
      <c r="BC96" s="478"/>
      <c r="BD96" s="478"/>
      <c r="BE96" s="478"/>
      <c r="BF96" s="478"/>
      <c r="BG96" s="478"/>
      <c r="BH96" s="478"/>
      <c r="BI96" s="478"/>
      <c r="BJ96" s="478"/>
      <c r="BK96" s="478"/>
    </row>
  </sheetData>
  <mergeCells count="8">
    <mergeCell ref="A2:N2"/>
    <mergeCell ref="A3:N3"/>
    <mergeCell ref="C5:N5"/>
    <mergeCell ref="C73:F95"/>
    <mergeCell ref="A47:B71"/>
    <mergeCell ref="A72:B96"/>
    <mergeCell ref="A22:B46"/>
    <mergeCell ref="A5:B7"/>
  </mergeCells>
  <pageMargins left="0.15748031496062992" right="0.15748031496062992" top="0.98425196850393704" bottom="0.98425196850393704"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rgb="FFC00000"/>
  </sheetPr>
  <dimension ref="A1:E9"/>
  <sheetViews>
    <sheetView showGridLines="0" workbookViewId="0">
      <pane ySplit="2" topLeftCell="A3" activePane="bottomLeft" state="frozen"/>
      <selection pane="bottomLeft" activeCell="D8" sqref="D8"/>
    </sheetView>
  </sheetViews>
  <sheetFormatPr defaultRowHeight="12" x14ac:dyDescent="0.2"/>
  <cols>
    <col min="1" max="1" width="8.140625" style="166" customWidth="1"/>
    <col min="2" max="2" width="49.5703125" style="167" customWidth="1"/>
    <col min="3" max="4" width="11.28515625" style="168" customWidth="1"/>
    <col min="5" max="5" width="35.28515625" style="48" customWidth="1"/>
    <col min="6" max="16384" width="9.140625" style="48"/>
  </cols>
  <sheetData>
    <row r="1" spans="1:5" ht="24.75" customHeight="1" x14ac:dyDescent="0.2">
      <c r="A1" s="169" t="s">
        <v>83</v>
      </c>
      <c r="B1" s="169"/>
      <c r="C1" s="169"/>
      <c r="D1" s="169"/>
      <c r="E1" s="169"/>
    </row>
    <row r="2" spans="1:5" s="10" customFormat="1" ht="24.75" customHeight="1" x14ac:dyDescent="0.2">
      <c r="A2" s="170" t="s">
        <v>82</v>
      </c>
      <c r="B2" s="170" t="s">
        <v>78</v>
      </c>
      <c r="C2" s="170" t="s">
        <v>79</v>
      </c>
      <c r="D2" s="170" t="s">
        <v>77</v>
      </c>
      <c r="E2" s="170" t="s">
        <v>80</v>
      </c>
    </row>
    <row r="3" spans="1:5" ht="49.5" customHeight="1" x14ac:dyDescent="0.2">
      <c r="A3" s="171">
        <v>1</v>
      </c>
      <c r="B3" s="172" t="s">
        <v>84</v>
      </c>
      <c r="C3" s="173" t="s">
        <v>81</v>
      </c>
      <c r="D3" s="174">
        <v>39561</v>
      </c>
      <c r="E3" s="172"/>
    </row>
    <row r="4" spans="1:5" ht="29.25" customHeight="1" x14ac:dyDescent="0.2">
      <c r="A4" s="171">
        <v>1.3</v>
      </c>
      <c r="B4" s="172" t="s">
        <v>85</v>
      </c>
      <c r="C4" s="173" t="s">
        <v>81</v>
      </c>
      <c r="D4" s="174">
        <v>39567</v>
      </c>
      <c r="E4" s="172"/>
    </row>
    <row r="5" spans="1:5" ht="24.75" customHeight="1" x14ac:dyDescent="0.2">
      <c r="A5" s="175">
        <v>1.4</v>
      </c>
      <c r="B5" s="176" t="s">
        <v>86</v>
      </c>
      <c r="C5" s="173" t="s">
        <v>81</v>
      </c>
      <c r="D5" s="177">
        <v>39608</v>
      </c>
      <c r="E5" s="176"/>
    </row>
    <row r="6" spans="1:5" ht="24.75" customHeight="1" x14ac:dyDescent="0.2">
      <c r="A6" s="175">
        <v>1.5</v>
      </c>
      <c r="B6" s="176" t="s">
        <v>89</v>
      </c>
      <c r="C6" s="178" t="s">
        <v>88</v>
      </c>
      <c r="D6" s="177">
        <v>40275</v>
      </c>
      <c r="E6" s="176"/>
    </row>
    <row r="7" spans="1:5" ht="36" x14ac:dyDescent="0.2">
      <c r="A7" s="175">
        <v>2</v>
      </c>
      <c r="B7" s="176" t="s">
        <v>238</v>
      </c>
      <c r="C7" s="173" t="s">
        <v>118</v>
      </c>
      <c r="D7" s="177">
        <v>41158</v>
      </c>
      <c r="E7" s="176" t="s">
        <v>119</v>
      </c>
    </row>
    <row r="8" spans="1:5" ht="24.75" customHeight="1" x14ac:dyDescent="0.2">
      <c r="A8" s="175">
        <v>3</v>
      </c>
      <c r="B8" s="176" t="s">
        <v>270</v>
      </c>
      <c r="C8" s="178" t="s">
        <v>118</v>
      </c>
      <c r="D8" s="177">
        <v>41199</v>
      </c>
      <c r="E8" s="176" t="s">
        <v>269</v>
      </c>
    </row>
    <row r="9" spans="1:5" ht="24.75" customHeight="1" x14ac:dyDescent="0.2">
      <c r="A9" s="175"/>
      <c r="B9" s="176"/>
      <c r="C9" s="178"/>
      <c r="D9" s="178"/>
      <c r="E9" s="176"/>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3"/>
  </sheetPr>
  <dimension ref="A1:BO70"/>
  <sheetViews>
    <sheetView showGridLines="0" zoomScaleNormal="100" workbookViewId="0">
      <pane xSplit="2" ySplit="6" topLeftCell="C7" activePane="bottomRight" state="frozen"/>
      <selection activeCell="D42" sqref="D42:G43"/>
      <selection pane="topRight" activeCell="D42" sqref="D42:G43"/>
      <selection pane="bottomLeft" activeCell="D42" sqref="D42:G43"/>
      <selection pane="bottomRight" activeCell="C7" sqref="C7"/>
    </sheetView>
  </sheetViews>
  <sheetFormatPr defaultRowHeight="12" x14ac:dyDescent="0.2"/>
  <cols>
    <col min="1" max="2" width="5.42578125" style="315" customWidth="1"/>
    <col min="3" max="32" width="8.5703125" style="315" customWidth="1"/>
    <col min="33" max="33" width="8.5703125" style="10" customWidth="1"/>
    <col min="34" max="34" width="6.7109375" style="10" customWidth="1"/>
    <col min="35" max="36" width="30" style="10" customWidth="1"/>
    <col min="37" max="37" width="9.140625" style="318"/>
    <col min="38" max="40" width="9.28515625" style="318" bestFit="1" customWidth="1"/>
    <col min="41" max="45" width="9.85546875" style="318" bestFit="1" customWidth="1"/>
    <col min="46" max="46" width="9.28515625" style="318" bestFit="1" customWidth="1"/>
    <col min="47" max="48" width="9.140625" style="318"/>
    <col min="49" max="56" width="9.140625" style="10"/>
    <col min="57" max="57" width="11.28515625" style="10" bestFit="1" customWidth="1"/>
    <col min="58" max="16384" width="9.140625" style="10"/>
  </cols>
  <sheetData>
    <row r="1" spans="1:67" ht="51.75" customHeight="1" x14ac:dyDescent="0.2">
      <c r="E1" s="4" t="s">
        <v>87</v>
      </c>
      <c r="F1" s="360" t="s">
        <v>266</v>
      </c>
      <c r="G1" s="4"/>
      <c r="H1" s="4"/>
      <c r="I1" s="4"/>
      <c r="J1" s="360"/>
      <c r="K1" s="360"/>
      <c r="L1" s="360"/>
      <c r="M1" s="360"/>
      <c r="N1" s="360"/>
      <c r="O1" s="360"/>
      <c r="P1" s="360"/>
      <c r="Q1" s="360"/>
      <c r="R1" s="360"/>
      <c r="S1" s="360"/>
      <c r="T1" s="360"/>
      <c r="U1" s="360"/>
      <c r="V1" s="360"/>
      <c r="W1" s="360"/>
      <c r="Z1" s="316"/>
      <c r="AA1" s="316"/>
      <c r="AB1" s="316"/>
      <c r="AC1" s="316"/>
      <c r="AD1" s="316"/>
      <c r="AE1" s="316"/>
      <c r="AG1" s="317"/>
    </row>
    <row r="2" spans="1:67" ht="15" customHeight="1" x14ac:dyDescent="0.2">
      <c r="D2" s="10"/>
      <c r="E2" s="10"/>
      <c r="F2" s="10"/>
      <c r="G2" s="10"/>
      <c r="H2" s="10"/>
      <c r="I2" s="10"/>
      <c r="J2" s="10"/>
      <c r="K2" s="10"/>
      <c r="L2" s="10"/>
      <c r="M2" s="10"/>
      <c r="N2" s="10"/>
      <c r="O2" s="10"/>
      <c r="P2" s="10"/>
      <c r="Q2" s="10"/>
      <c r="R2" s="10"/>
      <c r="S2" s="10"/>
      <c r="T2" s="10"/>
      <c r="U2" s="10"/>
      <c r="V2" s="10"/>
      <c r="W2" s="10"/>
      <c r="Z2" s="316"/>
      <c r="AA2" s="316"/>
      <c r="AB2" s="316"/>
      <c r="AC2" s="316"/>
      <c r="AD2" s="316"/>
      <c r="AE2" s="316"/>
      <c r="AG2" s="317"/>
    </row>
    <row r="3" spans="1:67" ht="2.25" customHeight="1" thickBot="1" x14ac:dyDescent="0.25">
      <c r="E3" s="10"/>
      <c r="F3" s="10"/>
      <c r="G3" s="10"/>
      <c r="H3" s="10"/>
      <c r="I3" s="10"/>
      <c r="J3" s="561"/>
      <c r="K3" s="561"/>
      <c r="L3" s="561"/>
      <c r="M3" s="561"/>
      <c r="N3" s="561"/>
      <c r="O3" s="561"/>
      <c r="P3" s="561"/>
      <c r="Q3" s="561"/>
      <c r="R3" s="561"/>
      <c r="S3" s="561"/>
      <c r="T3" s="561"/>
      <c r="U3" s="561"/>
      <c r="V3" s="561"/>
      <c r="W3" s="561"/>
      <c r="Z3" s="316"/>
      <c r="AA3" s="316"/>
      <c r="AB3" s="316"/>
      <c r="AC3" s="316"/>
      <c r="AD3" s="316"/>
      <c r="AE3" s="316"/>
      <c r="AG3" s="317"/>
    </row>
    <row r="4" spans="1:67" s="319" customFormat="1" ht="16.5" customHeight="1" x14ac:dyDescent="0.2">
      <c r="A4" s="562" t="s">
        <v>102</v>
      </c>
      <c r="B4" s="563"/>
      <c r="C4" s="338" t="s">
        <v>62</v>
      </c>
      <c r="D4" s="80"/>
      <c r="E4" s="80"/>
      <c r="F4" s="80"/>
      <c r="G4" s="80"/>
      <c r="H4" s="80"/>
      <c r="I4" s="80"/>
      <c r="J4" s="80"/>
      <c r="K4" s="80"/>
      <c r="L4" s="345"/>
      <c r="M4" s="341" t="s">
        <v>61</v>
      </c>
      <c r="N4" s="80"/>
      <c r="O4" s="80"/>
      <c r="P4" s="80"/>
      <c r="Q4" s="80"/>
      <c r="R4" s="80"/>
      <c r="S4" s="80"/>
      <c r="T4" s="80"/>
      <c r="U4" s="80"/>
      <c r="V4" s="345"/>
      <c r="W4" s="341" t="s">
        <v>51</v>
      </c>
      <c r="X4" s="80"/>
      <c r="Y4" s="80"/>
      <c r="Z4" s="80"/>
      <c r="AA4" s="80"/>
      <c r="AB4" s="80"/>
      <c r="AC4" s="80"/>
      <c r="AD4" s="80"/>
      <c r="AE4" s="80"/>
      <c r="AF4" s="80"/>
      <c r="AG4" s="81"/>
      <c r="AK4" s="320"/>
      <c r="AL4" s="320"/>
      <c r="AM4" s="320"/>
      <c r="AN4" s="320"/>
      <c r="AO4" s="320"/>
      <c r="AP4" s="320"/>
      <c r="AQ4" s="320"/>
      <c r="AR4" s="320"/>
      <c r="AS4" s="320"/>
      <c r="AT4" s="320"/>
      <c r="AU4" s="320"/>
      <c r="AV4" s="320"/>
    </row>
    <row r="5" spans="1:67" s="321" customFormat="1" ht="48" x14ac:dyDescent="0.2">
      <c r="A5" s="564"/>
      <c r="B5" s="565"/>
      <c r="C5" s="50" t="s">
        <v>44</v>
      </c>
      <c r="D5" s="50" t="s">
        <v>45</v>
      </c>
      <c r="E5" s="50" t="s">
        <v>46</v>
      </c>
      <c r="F5" s="50" t="s">
        <v>43</v>
      </c>
      <c r="G5" s="50" t="s">
        <v>235</v>
      </c>
      <c r="H5" s="50" t="s">
        <v>236</v>
      </c>
      <c r="I5" s="50" t="s">
        <v>128</v>
      </c>
      <c r="J5" s="50" t="s">
        <v>117</v>
      </c>
      <c r="K5" s="327">
        <f>'Other Fuels'!D4</f>
        <v>0</v>
      </c>
      <c r="L5" s="346" t="s">
        <v>24</v>
      </c>
      <c r="M5" s="270" t="s">
        <v>44</v>
      </c>
      <c r="N5" s="50" t="s">
        <v>45</v>
      </c>
      <c r="O5" s="50" t="s">
        <v>46</v>
      </c>
      <c r="P5" s="50" t="s">
        <v>43</v>
      </c>
      <c r="Q5" s="50" t="s">
        <v>235</v>
      </c>
      <c r="R5" s="50" t="s">
        <v>236</v>
      </c>
      <c r="S5" s="50" t="s">
        <v>128</v>
      </c>
      <c r="T5" s="50" t="s">
        <v>117</v>
      </c>
      <c r="U5" s="327">
        <f>K5</f>
        <v>0</v>
      </c>
      <c r="V5" s="346" t="s">
        <v>50</v>
      </c>
      <c r="W5" s="270" t="s">
        <v>44</v>
      </c>
      <c r="X5" s="50" t="s">
        <v>45</v>
      </c>
      <c r="Y5" s="50" t="s">
        <v>46</v>
      </c>
      <c r="Z5" s="50" t="s">
        <v>43</v>
      </c>
      <c r="AA5" s="50" t="s">
        <v>235</v>
      </c>
      <c r="AB5" s="50" t="s">
        <v>236</v>
      </c>
      <c r="AC5" s="50" t="s">
        <v>128</v>
      </c>
      <c r="AD5" s="50" t="s">
        <v>117</v>
      </c>
      <c r="AE5" s="327">
        <f>K5</f>
        <v>0</v>
      </c>
      <c r="AF5" s="50" t="s">
        <v>249</v>
      </c>
      <c r="AG5" s="82" t="s">
        <v>50</v>
      </c>
      <c r="AK5" s="393"/>
      <c r="AL5" s="560" t="s">
        <v>237</v>
      </c>
      <c r="AM5" s="560"/>
      <c r="AN5" s="560"/>
      <c r="AO5" s="560" t="s">
        <v>237</v>
      </c>
      <c r="AP5" s="560"/>
      <c r="AQ5" s="560"/>
      <c r="AR5" s="560" t="s">
        <v>237</v>
      </c>
      <c r="AS5" s="560"/>
      <c r="AT5" s="560"/>
      <c r="AU5" s="560" t="s">
        <v>237</v>
      </c>
      <c r="AV5" s="560"/>
      <c r="AW5" s="560"/>
      <c r="AX5" s="560" t="s">
        <v>237</v>
      </c>
      <c r="AY5" s="560"/>
      <c r="AZ5" s="560"/>
      <c r="BA5" s="560" t="s">
        <v>237</v>
      </c>
      <c r="BB5" s="560"/>
      <c r="BC5" s="560"/>
      <c r="BD5" s="560" t="s">
        <v>237</v>
      </c>
      <c r="BE5" s="560"/>
      <c r="BF5" s="560"/>
      <c r="BG5" s="560" t="s">
        <v>237</v>
      </c>
      <c r="BH5" s="560"/>
      <c r="BI5" s="560"/>
      <c r="BJ5" s="560" t="s">
        <v>237</v>
      </c>
      <c r="BK5" s="560"/>
      <c r="BL5" s="560"/>
      <c r="BM5" s="392"/>
      <c r="BN5" s="392"/>
    </row>
    <row r="6" spans="1:67" s="315" customFormat="1" ht="14.25" customHeight="1" thickBot="1" x14ac:dyDescent="0.25">
      <c r="A6" s="566"/>
      <c r="B6" s="567"/>
      <c r="C6" s="325" t="s">
        <v>14</v>
      </c>
      <c r="D6" s="325" t="s">
        <v>14</v>
      </c>
      <c r="E6" s="325" t="s">
        <v>14</v>
      </c>
      <c r="F6" s="325" t="s">
        <v>14</v>
      </c>
      <c r="G6" s="325" t="s">
        <v>14</v>
      </c>
      <c r="H6" s="325" t="s">
        <v>14</v>
      </c>
      <c r="I6" s="325" t="s">
        <v>14</v>
      </c>
      <c r="J6" s="325" t="s">
        <v>14</v>
      </c>
      <c r="K6" s="325" t="s">
        <v>14</v>
      </c>
      <c r="L6" s="347" t="s">
        <v>14</v>
      </c>
      <c r="M6" s="326" t="s">
        <v>15</v>
      </c>
      <c r="N6" s="325" t="s">
        <v>15</v>
      </c>
      <c r="O6" s="325" t="s">
        <v>15</v>
      </c>
      <c r="P6" s="325" t="s">
        <v>15</v>
      </c>
      <c r="Q6" s="325" t="s">
        <v>15</v>
      </c>
      <c r="R6" s="325" t="s">
        <v>15</v>
      </c>
      <c r="S6" s="325" t="s">
        <v>15</v>
      </c>
      <c r="T6" s="325" t="s">
        <v>15</v>
      </c>
      <c r="U6" s="325" t="s">
        <v>15</v>
      </c>
      <c r="V6" s="347" t="s">
        <v>15</v>
      </c>
      <c r="W6" s="326" t="s">
        <v>48</v>
      </c>
      <c r="X6" s="325" t="s">
        <v>48</v>
      </c>
      <c r="Y6" s="325" t="s">
        <v>48</v>
      </c>
      <c r="Z6" s="325" t="s">
        <v>48</v>
      </c>
      <c r="AA6" s="325" t="s">
        <v>48</v>
      </c>
      <c r="AB6" s="325" t="s">
        <v>48</v>
      </c>
      <c r="AC6" s="325" t="s">
        <v>48</v>
      </c>
      <c r="AD6" s="325" t="s">
        <v>48</v>
      </c>
      <c r="AE6" s="325" t="s">
        <v>48</v>
      </c>
      <c r="AF6" s="325" t="s">
        <v>48</v>
      </c>
      <c r="AG6" s="339" t="s">
        <v>48</v>
      </c>
      <c r="AK6" s="393"/>
      <c r="AL6" s="362" t="str">
        <f>C5</f>
        <v>Electricity</v>
      </c>
      <c r="AM6" s="362" t="str">
        <f t="shared" ref="AM6:AS6" si="0">D5</f>
        <v>Natural Gas</v>
      </c>
      <c r="AN6" s="362" t="str">
        <f t="shared" si="0"/>
        <v>LPG</v>
      </c>
      <c r="AO6" s="362" t="str">
        <f t="shared" si="0"/>
        <v>Kerosene</v>
      </c>
      <c r="AP6" s="362" t="str">
        <f t="shared" si="0"/>
        <v>Marked Gasoil</v>
      </c>
      <c r="AQ6" s="362" t="str">
        <f t="shared" si="0"/>
        <v>Fuel Oils</v>
      </c>
      <c r="AR6" s="362" t="str">
        <f t="shared" si="0"/>
        <v>Road Diesel</v>
      </c>
      <c r="AS6" s="362" t="str">
        <f t="shared" si="0"/>
        <v>Petrol</v>
      </c>
      <c r="AT6" s="362">
        <f>K5</f>
        <v>0</v>
      </c>
      <c r="AU6" s="362"/>
      <c r="AV6" s="362" t="str">
        <f t="shared" ref="AV6" si="1">M5</f>
        <v>Electricity</v>
      </c>
      <c r="AW6" s="362" t="str">
        <f t="shared" ref="AW6" si="2">N5</f>
        <v>Natural Gas</v>
      </c>
      <c r="AX6" s="362" t="str">
        <f t="shared" ref="AX6" si="3">O5</f>
        <v>LPG</v>
      </c>
      <c r="AY6" s="362" t="str">
        <f t="shared" ref="AY6" si="4">P5</f>
        <v>Kerosene</v>
      </c>
      <c r="AZ6" s="362" t="str">
        <f t="shared" ref="AZ6" si="5">Q5</f>
        <v>Marked Gasoil</v>
      </c>
      <c r="BA6" s="362" t="str">
        <f t="shared" ref="BA6" si="6">R5</f>
        <v>Fuel Oils</v>
      </c>
      <c r="BB6" s="362" t="str">
        <f t="shared" ref="BB6:BD6" si="7">S5</f>
        <v>Road Diesel</v>
      </c>
      <c r="BC6" s="362" t="str">
        <f t="shared" si="7"/>
        <v>Petrol</v>
      </c>
      <c r="BD6" s="362">
        <f t="shared" si="7"/>
        <v>0</v>
      </c>
      <c r="BE6" s="362"/>
      <c r="BF6" s="362" t="str">
        <f t="shared" ref="BF6" si="8">W5</f>
        <v>Electricity</v>
      </c>
      <c r="BG6" s="362" t="str">
        <f t="shared" ref="BG6" si="9">X5</f>
        <v>Natural Gas</v>
      </c>
      <c r="BH6" s="362" t="str">
        <f t="shared" ref="BH6" si="10">Y5</f>
        <v>LPG</v>
      </c>
      <c r="BI6" s="362" t="str">
        <f t="shared" ref="BI6" si="11">Z5</f>
        <v>Kerosene</v>
      </c>
      <c r="BJ6" s="362" t="str">
        <f t="shared" ref="BJ6" si="12">AA5</f>
        <v>Marked Gasoil</v>
      </c>
      <c r="BK6" s="362" t="str">
        <f t="shared" ref="BK6" si="13">AB5</f>
        <v>Fuel Oils</v>
      </c>
      <c r="BL6" s="362" t="str">
        <f t="shared" ref="BL6" si="14">AC5</f>
        <v>Road Diesel</v>
      </c>
      <c r="BM6" s="362" t="str">
        <f t="shared" ref="BM6" si="15">AD5</f>
        <v>Petrol</v>
      </c>
      <c r="BN6" s="362">
        <f t="shared" ref="BN6" si="16">AE5</f>
        <v>0</v>
      </c>
      <c r="BO6" s="321"/>
    </row>
    <row r="7" spans="1:67" ht="14.25" customHeight="1" x14ac:dyDescent="0.2">
      <c r="A7" s="340" t="s">
        <v>0</v>
      </c>
      <c r="B7" s="328">
        <f t="shared" ref="B7:B18" si="17">Year1</f>
        <v>0</v>
      </c>
      <c r="C7" s="329">
        <f>Electricity!D10</f>
        <v>0</v>
      </c>
      <c r="D7" s="330">
        <f>NG!D10</f>
        <v>0</v>
      </c>
      <c r="E7" s="330">
        <f>LPG!E10</f>
        <v>0</v>
      </c>
      <c r="F7" s="330">
        <f>Kerosene!E10</f>
        <v>0</v>
      </c>
      <c r="G7" s="330">
        <f>'Marked Gasoil'!E10</f>
        <v>0</v>
      </c>
      <c r="H7" s="330">
        <f>'Light, Medium &amp; Heavy Fuel Oils'!E10</f>
        <v>0</v>
      </c>
      <c r="I7" s="330">
        <f>'Road Diesel'!E10</f>
        <v>0</v>
      </c>
      <c r="J7" s="330">
        <f>Petrol!E10</f>
        <v>0</v>
      </c>
      <c r="K7" s="330">
        <f>'Other Fuels'!E10</f>
        <v>0</v>
      </c>
      <c r="L7" s="394">
        <f>SUM(C7:K7)</f>
        <v>0</v>
      </c>
      <c r="M7" s="342">
        <f>Electricity!H10</f>
        <v>0</v>
      </c>
      <c r="N7" s="331">
        <f>NG!H10</f>
        <v>0</v>
      </c>
      <c r="O7" s="331">
        <f>LPG!F10</f>
        <v>0</v>
      </c>
      <c r="P7" s="331">
        <f>Kerosene!F10</f>
        <v>0</v>
      </c>
      <c r="Q7" s="331">
        <f>'Marked Gasoil'!F10</f>
        <v>0</v>
      </c>
      <c r="R7" s="331">
        <f>'Light, Medium &amp; Heavy Fuel Oils'!F10</f>
        <v>0</v>
      </c>
      <c r="S7" s="331">
        <f>'Road Diesel'!F10</f>
        <v>0</v>
      </c>
      <c r="T7" s="331">
        <f>Petrol!F10</f>
        <v>0</v>
      </c>
      <c r="U7" s="331">
        <f>'Other Fuels'!F10</f>
        <v>0</v>
      </c>
      <c r="V7" s="397">
        <f>SUM(M7:U7)</f>
        <v>0</v>
      </c>
      <c r="W7" s="348" t="e">
        <f>Electricity!J10</f>
        <v>#N/A</v>
      </c>
      <c r="X7" s="332" t="e">
        <f>NG!J10</f>
        <v>#N/A</v>
      </c>
      <c r="Y7" s="332" t="e">
        <f>LPG!I10</f>
        <v>#N/A</v>
      </c>
      <c r="Z7" s="332" t="e">
        <f>Kerosene!I10</f>
        <v>#N/A</v>
      </c>
      <c r="AA7" s="332" t="e">
        <f>'Marked Gasoil'!I10</f>
        <v>#N/A</v>
      </c>
      <c r="AB7" s="332" t="e">
        <f>'Light, Medium &amp; Heavy Fuel Oils'!I10</f>
        <v>#N/A</v>
      </c>
      <c r="AC7" s="332" t="e">
        <f>'Road Diesel'!I10</f>
        <v>#N/A</v>
      </c>
      <c r="AD7" s="332" t="e">
        <f>Petrol!I10</f>
        <v>#N/A</v>
      </c>
      <c r="AE7" s="332">
        <f>'Other Fuels'!I10</f>
        <v>0</v>
      </c>
      <c r="AF7" s="400" t="e">
        <f>SUM(X7:AE7)</f>
        <v>#N/A</v>
      </c>
      <c r="AG7" s="401" t="e">
        <f>SUM(W7,AF7)</f>
        <v>#N/A</v>
      </c>
      <c r="AK7" s="361" t="str">
        <f>A7&amp;"-"&amp;B7</f>
        <v>Jan-0</v>
      </c>
      <c r="AL7" s="363">
        <f>C7</f>
        <v>0</v>
      </c>
      <c r="AM7" s="363">
        <f t="shared" ref="AM7:AS7" si="18">D7</f>
        <v>0</v>
      </c>
      <c r="AN7" s="363">
        <f t="shared" si="18"/>
        <v>0</v>
      </c>
      <c r="AO7" s="363">
        <f t="shared" si="18"/>
        <v>0</v>
      </c>
      <c r="AP7" s="363">
        <f t="shared" si="18"/>
        <v>0</v>
      </c>
      <c r="AQ7" s="363">
        <f t="shared" si="18"/>
        <v>0</v>
      </c>
      <c r="AR7" s="363">
        <f t="shared" si="18"/>
        <v>0</v>
      </c>
      <c r="AS7" s="363">
        <f t="shared" si="18"/>
        <v>0</v>
      </c>
      <c r="AT7" s="363">
        <f>K7</f>
        <v>0</v>
      </c>
      <c r="AU7" s="364" t="str">
        <f>AK7</f>
        <v>Jan-0</v>
      </c>
      <c r="AV7" s="365">
        <f t="shared" ref="AV7" si="19">M7</f>
        <v>0</v>
      </c>
      <c r="AW7" s="365">
        <f t="shared" ref="AW7" si="20">N7</f>
        <v>0</v>
      </c>
      <c r="AX7" s="365">
        <f t="shared" ref="AX7" si="21">O7</f>
        <v>0</v>
      </c>
      <c r="AY7" s="365">
        <f t="shared" ref="AY7" si="22">P7</f>
        <v>0</v>
      </c>
      <c r="AZ7" s="365">
        <f t="shared" ref="AZ7" si="23">Q7</f>
        <v>0</v>
      </c>
      <c r="BA7" s="365">
        <f t="shared" ref="BA7" si="24">R7</f>
        <v>0</v>
      </c>
      <c r="BB7" s="365">
        <f t="shared" ref="BB7:BD7" si="25">S7</f>
        <v>0</v>
      </c>
      <c r="BC7" s="365">
        <f t="shared" si="25"/>
        <v>0</v>
      </c>
      <c r="BD7" s="365">
        <f t="shared" si="25"/>
        <v>0</v>
      </c>
      <c r="BE7" s="366" t="str">
        <f>AU7</f>
        <v>Jan-0</v>
      </c>
      <c r="BF7" s="367" t="e">
        <f t="shared" ref="BF7" si="26">W7</f>
        <v>#N/A</v>
      </c>
      <c r="BG7" s="367" t="e">
        <f t="shared" ref="BG7" si="27">X7</f>
        <v>#N/A</v>
      </c>
      <c r="BH7" s="367" t="e">
        <f t="shared" ref="BH7" si="28">Y7</f>
        <v>#N/A</v>
      </c>
      <c r="BI7" s="367" t="e">
        <f t="shared" ref="BI7" si="29">Z7</f>
        <v>#N/A</v>
      </c>
      <c r="BJ7" s="367" t="e">
        <f t="shared" ref="BJ7" si="30">AA7</f>
        <v>#N/A</v>
      </c>
      <c r="BK7" s="367" t="e">
        <f t="shared" ref="BK7" si="31">AB7</f>
        <v>#N/A</v>
      </c>
      <c r="BL7" s="367" t="e">
        <f t="shared" ref="BL7" si="32">AC7</f>
        <v>#N/A</v>
      </c>
      <c r="BM7" s="367" t="e">
        <f t="shared" ref="BM7" si="33">AD7</f>
        <v>#N/A</v>
      </c>
      <c r="BN7" s="367">
        <f t="shared" ref="BN7:BN18" si="34">AE7</f>
        <v>0</v>
      </c>
      <c r="BO7" s="321"/>
    </row>
    <row r="8" spans="1:67" ht="14.25" customHeight="1" x14ac:dyDescent="0.2">
      <c r="A8" s="340" t="s">
        <v>1</v>
      </c>
      <c r="B8" s="328">
        <f t="shared" si="17"/>
        <v>0</v>
      </c>
      <c r="C8" s="333">
        <f>Electricity!D11</f>
        <v>0</v>
      </c>
      <c r="D8" s="322">
        <f>NG!D11</f>
        <v>0</v>
      </c>
      <c r="E8" s="322">
        <f>LPG!E11</f>
        <v>0</v>
      </c>
      <c r="F8" s="322">
        <f>Kerosene!E11</f>
        <v>0</v>
      </c>
      <c r="G8" s="322">
        <f>'Marked Gasoil'!E11</f>
        <v>0</v>
      </c>
      <c r="H8" s="322">
        <f>'Light, Medium &amp; Heavy Fuel Oils'!E11</f>
        <v>0</v>
      </c>
      <c r="I8" s="322">
        <f>'Road Diesel'!E11</f>
        <v>0</v>
      </c>
      <c r="J8" s="322">
        <f>Petrol!E11</f>
        <v>0</v>
      </c>
      <c r="K8" s="322">
        <f>'Other Fuels'!E11</f>
        <v>0</v>
      </c>
      <c r="L8" s="395">
        <f t="shared" ref="L8:L18" si="35">SUM(C8:K8)</f>
        <v>0</v>
      </c>
      <c r="M8" s="343">
        <f>Electricity!H11</f>
        <v>0</v>
      </c>
      <c r="N8" s="323">
        <f>NG!H11</f>
        <v>0</v>
      </c>
      <c r="O8" s="323">
        <f>LPG!F11</f>
        <v>0</v>
      </c>
      <c r="P8" s="323">
        <f>Kerosene!F11</f>
        <v>0</v>
      </c>
      <c r="Q8" s="323">
        <f>'Marked Gasoil'!F11</f>
        <v>0</v>
      </c>
      <c r="R8" s="323">
        <f>'Light, Medium &amp; Heavy Fuel Oils'!F11</f>
        <v>0</v>
      </c>
      <c r="S8" s="323">
        <f>'Road Diesel'!F11</f>
        <v>0</v>
      </c>
      <c r="T8" s="323">
        <f>Petrol!F11</f>
        <v>0</v>
      </c>
      <c r="U8" s="323">
        <f>'Other Fuels'!F11</f>
        <v>0</v>
      </c>
      <c r="V8" s="398">
        <f t="shared" ref="V8:V18" si="36">SUM(M8:U8)</f>
        <v>0</v>
      </c>
      <c r="W8" s="349" t="e">
        <f>Electricity!J11</f>
        <v>#N/A</v>
      </c>
      <c r="X8" s="324" t="e">
        <f>NG!J11</f>
        <v>#N/A</v>
      </c>
      <c r="Y8" s="324" t="e">
        <f>LPG!I11</f>
        <v>#N/A</v>
      </c>
      <c r="Z8" s="324" t="e">
        <f>Kerosene!I11</f>
        <v>#N/A</v>
      </c>
      <c r="AA8" s="324" t="e">
        <f>'Marked Gasoil'!I11</f>
        <v>#N/A</v>
      </c>
      <c r="AB8" s="324" t="e">
        <f>'Light, Medium &amp; Heavy Fuel Oils'!I11</f>
        <v>#N/A</v>
      </c>
      <c r="AC8" s="324" t="e">
        <f>'Road Diesel'!I11</f>
        <v>#N/A</v>
      </c>
      <c r="AD8" s="324" t="e">
        <f>Petrol!I11</f>
        <v>#N/A</v>
      </c>
      <c r="AE8" s="324">
        <f>'Other Fuels'!I11</f>
        <v>0</v>
      </c>
      <c r="AF8" s="402" t="e">
        <f t="shared" ref="AF8:AF18" si="37">SUM(X8:AE8)</f>
        <v>#N/A</v>
      </c>
      <c r="AG8" s="403" t="e">
        <f t="shared" ref="AG8:AG18" si="38">SUM(W8,AF8)</f>
        <v>#N/A</v>
      </c>
      <c r="AK8" s="361" t="str">
        <f t="shared" ref="AK8:AK18" si="39">A8&amp;"-"&amp;B8</f>
        <v>Feb-0</v>
      </c>
      <c r="AL8" s="363">
        <f t="shared" ref="AL8:AL18" si="40">C8</f>
        <v>0</v>
      </c>
      <c r="AM8" s="363">
        <f t="shared" ref="AM8:AM18" si="41">D8</f>
        <v>0</v>
      </c>
      <c r="AN8" s="363">
        <f t="shared" ref="AN8:AN18" si="42">E8</f>
        <v>0</v>
      </c>
      <c r="AO8" s="363">
        <f t="shared" ref="AO8:AO18" si="43">F8</f>
        <v>0</v>
      </c>
      <c r="AP8" s="363">
        <f t="shared" ref="AP8:AP18" si="44">G8</f>
        <v>0</v>
      </c>
      <c r="AQ8" s="363">
        <f t="shared" ref="AQ8:AQ18" si="45">H8</f>
        <v>0</v>
      </c>
      <c r="AR8" s="363">
        <f t="shared" ref="AR8:AR18" si="46">I8</f>
        <v>0</v>
      </c>
      <c r="AS8" s="363">
        <f t="shared" ref="AS8:AS18" si="47">J8</f>
        <v>0</v>
      </c>
      <c r="AT8" s="363">
        <f t="shared" ref="AT8:AT18" si="48">K8</f>
        <v>0</v>
      </c>
      <c r="AU8" s="364" t="str">
        <f t="shared" ref="AU8:AU18" si="49">AK8</f>
        <v>Feb-0</v>
      </c>
      <c r="AV8" s="365">
        <f t="shared" ref="AV8:AV18" si="50">M8</f>
        <v>0</v>
      </c>
      <c r="AW8" s="365">
        <f t="shared" ref="AW8:AW18" si="51">N8</f>
        <v>0</v>
      </c>
      <c r="AX8" s="365">
        <f t="shared" ref="AX8:AX18" si="52">O8</f>
        <v>0</v>
      </c>
      <c r="AY8" s="365">
        <f t="shared" ref="AY8:AY18" si="53">P8</f>
        <v>0</v>
      </c>
      <c r="AZ8" s="365">
        <f t="shared" ref="AZ8:AZ18" si="54">Q8</f>
        <v>0</v>
      </c>
      <c r="BA8" s="365">
        <f t="shared" ref="BA8:BA18" si="55">R8</f>
        <v>0</v>
      </c>
      <c r="BB8" s="365">
        <f t="shared" ref="BB8:BB18" si="56">S8</f>
        <v>0</v>
      </c>
      <c r="BC8" s="365">
        <f t="shared" ref="BC8:BC18" si="57">T8</f>
        <v>0</v>
      </c>
      <c r="BD8" s="365">
        <f t="shared" ref="BD8:BD18" si="58">U8</f>
        <v>0</v>
      </c>
      <c r="BE8" s="366" t="str">
        <f t="shared" ref="BE8:BE18" si="59">AU8</f>
        <v>Feb-0</v>
      </c>
      <c r="BF8" s="367" t="e">
        <f t="shared" ref="BF8:BF18" si="60">W8</f>
        <v>#N/A</v>
      </c>
      <c r="BG8" s="367" t="e">
        <f t="shared" ref="BG8:BG18" si="61">X8</f>
        <v>#N/A</v>
      </c>
      <c r="BH8" s="367" t="e">
        <f t="shared" ref="BH8:BH18" si="62">Y8</f>
        <v>#N/A</v>
      </c>
      <c r="BI8" s="367" t="e">
        <f t="shared" ref="BI8:BI18" si="63">Z8</f>
        <v>#N/A</v>
      </c>
      <c r="BJ8" s="367" t="e">
        <f t="shared" ref="BJ8:BJ18" si="64">AA8</f>
        <v>#N/A</v>
      </c>
      <c r="BK8" s="367" t="e">
        <f t="shared" ref="BK8:BK18" si="65">AB8</f>
        <v>#N/A</v>
      </c>
      <c r="BL8" s="367" t="e">
        <f t="shared" ref="BL8:BL18" si="66">AC8</f>
        <v>#N/A</v>
      </c>
      <c r="BM8" s="367" t="e">
        <f t="shared" ref="BM8:BM18" si="67">AD8</f>
        <v>#N/A</v>
      </c>
      <c r="BN8" s="367">
        <f t="shared" si="34"/>
        <v>0</v>
      </c>
    </row>
    <row r="9" spans="1:67" ht="14.25" customHeight="1" x14ac:dyDescent="0.2">
      <c r="A9" s="340" t="s">
        <v>2</v>
      </c>
      <c r="B9" s="328">
        <f t="shared" si="17"/>
        <v>0</v>
      </c>
      <c r="C9" s="333">
        <f>Electricity!D12</f>
        <v>0</v>
      </c>
      <c r="D9" s="322">
        <f>NG!D12</f>
        <v>0</v>
      </c>
      <c r="E9" s="322">
        <f>LPG!E12</f>
        <v>0</v>
      </c>
      <c r="F9" s="322">
        <f>Kerosene!E12</f>
        <v>0</v>
      </c>
      <c r="G9" s="322">
        <f>'Marked Gasoil'!E12</f>
        <v>0</v>
      </c>
      <c r="H9" s="322">
        <f>'Light, Medium &amp; Heavy Fuel Oils'!E12</f>
        <v>0</v>
      </c>
      <c r="I9" s="322">
        <f>'Road Diesel'!E12</f>
        <v>0</v>
      </c>
      <c r="J9" s="322">
        <f>Petrol!E12</f>
        <v>0</v>
      </c>
      <c r="K9" s="322">
        <f>'Other Fuels'!E12</f>
        <v>0</v>
      </c>
      <c r="L9" s="395">
        <f t="shared" si="35"/>
        <v>0</v>
      </c>
      <c r="M9" s="343">
        <f>Electricity!H12</f>
        <v>0</v>
      </c>
      <c r="N9" s="323">
        <f>NG!H12</f>
        <v>0</v>
      </c>
      <c r="O9" s="323">
        <f>LPG!F12</f>
        <v>0</v>
      </c>
      <c r="P9" s="323">
        <f>Kerosene!F12</f>
        <v>0</v>
      </c>
      <c r="Q9" s="323">
        <f>'Marked Gasoil'!F12</f>
        <v>0</v>
      </c>
      <c r="R9" s="323">
        <f>'Light, Medium &amp; Heavy Fuel Oils'!F12</f>
        <v>0</v>
      </c>
      <c r="S9" s="323">
        <f>'Road Diesel'!F12</f>
        <v>0</v>
      </c>
      <c r="T9" s="323">
        <f>Petrol!F12</f>
        <v>0</v>
      </c>
      <c r="U9" s="323">
        <f>'Other Fuels'!F12</f>
        <v>0</v>
      </c>
      <c r="V9" s="398">
        <f t="shared" si="36"/>
        <v>0</v>
      </c>
      <c r="W9" s="349" t="e">
        <f>Electricity!J12</f>
        <v>#N/A</v>
      </c>
      <c r="X9" s="324" t="e">
        <f>NG!J12</f>
        <v>#N/A</v>
      </c>
      <c r="Y9" s="324" t="e">
        <f>LPG!I12</f>
        <v>#N/A</v>
      </c>
      <c r="Z9" s="324" t="e">
        <f>Kerosene!I12</f>
        <v>#N/A</v>
      </c>
      <c r="AA9" s="324" t="e">
        <f>'Marked Gasoil'!I12</f>
        <v>#N/A</v>
      </c>
      <c r="AB9" s="324" t="e">
        <f>'Light, Medium &amp; Heavy Fuel Oils'!I12</f>
        <v>#N/A</v>
      </c>
      <c r="AC9" s="324" t="e">
        <f>'Road Diesel'!I12</f>
        <v>#N/A</v>
      </c>
      <c r="AD9" s="324" t="e">
        <f>Petrol!I12</f>
        <v>#N/A</v>
      </c>
      <c r="AE9" s="324">
        <f>'Other Fuels'!I12</f>
        <v>0</v>
      </c>
      <c r="AF9" s="402" t="e">
        <f t="shared" si="37"/>
        <v>#N/A</v>
      </c>
      <c r="AG9" s="403" t="e">
        <f t="shared" si="38"/>
        <v>#N/A</v>
      </c>
      <c r="AK9" s="361" t="str">
        <f t="shared" si="39"/>
        <v>Mar-0</v>
      </c>
      <c r="AL9" s="363">
        <f t="shared" si="40"/>
        <v>0</v>
      </c>
      <c r="AM9" s="363">
        <f t="shared" si="41"/>
        <v>0</v>
      </c>
      <c r="AN9" s="363">
        <f t="shared" si="42"/>
        <v>0</v>
      </c>
      <c r="AO9" s="363">
        <f t="shared" si="43"/>
        <v>0</v>
      </c>
      <c r="AP9" s="363">
        <f t="shared" si="44"/>
        <v>0</v>
      </c>
      <c r="AQ9" s="363">
        <f t="shared" si="45"/>
        <v>0</v>
      </c>
      <c r="AR9" s="363">
        <f t="shared" si="46"/>
        <v>0</v>
      </c>
      <c r="AS9" s="363">
        <f t="shared" si="47"/>
        <v>0</v>
      </c>
      <c r="AT9" s="363">
        <f t="shared" si="48"/>
        <v>0</v>
      </c>
      <c r="AU9" s="364" t="str">
        <f t="shared" si="49"/>
        <v>Mar-0</v>
      </c>
      <c r="AV9" s="365">
        <f t="shared" si="50"/>
        <v>0</v>
      </c>
      <c r="AW9" s="365">
        <f t="shared" si="51"/>
        <v>0</v>
      </c>
      <c r="AX9" s="365">
        <f t="shared" si="52"/>
        <v>0</v>
      </c>
      <c r="AY9" s="365">
        <f t="shared" si="53"/>
        <v>0</v>
      </c>
      <c r="AZ9" s="365">
        <f t="shared" si="54"/>
        <v>0</v>
      </c>
      <c r="BA9" s="365">
        <f t="shared" si="55"/>
        <v>0</v>
      </c>
      <c r="BB9" s="365">
        <f t="shared" si="56"/>
        <v>0</v>
      </c>
      <c r="BC9" s="365">
        <f t="shared" si="57"/>
        <v>0</v>
      </c>
      <c r="BD9" s="365">
        <f t="shared" si="58"/>
        <v>0</v>
      </c>
      <c r="BE9" s="366" t="str">
        <f t="shared" si="59"/>
        <v>Mar-0</v>
      </c>
      <c r="BF9" s="367" t="e">
        <f t="shared" si="60"/>
        <v>#N/A</v>
      </c>
      <c r="BG9" s="367" t="e">
        <f t="shared" si="61"/>
        <v>#N/A</v>
      </c>
      <c r="BH9" s="367" t="e">
        <f t="shared" si="62"/>
        <v>#N/A</v>
      </c>
      <c r="BI9" s="367" t="e">
        <f t="shared" si="63"/>
        <v>#N/A</v>
      </c>
      <c r="BJ9" s="367" t="e">
        <f t="shared" si="64"/>
        <v>#N/A</v>
      </c>
      <c r="BK9" s="367" t="e">
        <f t="shared" si="65"/>
        <v>#N/A</v>
      </c>
      <c r="BL9" s="367" t="e">
        <f t="shared" si="66"/>
        <v>#N/A</v>
      </c>
      <c r="BM9" s="367" t="e">
        <f t="shared" si="67"/>
        <v>#N/A</v>
      </c>
      <c r="BN9" s="367">
        <f t="shared" si="34"/>
        <v>0</v>
      </c>
    </row>
    <row r="10" spans="1:67" ht="14.25" customHeight="1" x14ac:dyDescent="0.2">
      <c r="A10" s="340" t="s">
        <v>3</v>
      </c>
      <c r="B10" s="328">
        <f t="shared" si="17"/>
        <v>0</v>
      </c>
      <c r="C10" s="333">
        <f>Electricity!D13</f>
        <v>0</v>
      </c>
      <c r="D10" s="322">
        <f>NG!D13</f>
        <v>0</v>
      </c>
      <c r="E10" s="322">
        <f>LPG!E13</f>
        <v>0</v>
      </c>
      <c r="F10" s="322">
        <f>Kerosene!E13</f>
        <v>0</v>
      </c>
      <c r="G10" s="322">
        <f>'Marked Gasoil'!E13</f>
        <v>0</v>
      </c>
      <c r="H10" s="322">
        <f>'Light, Medium &amp; Heavy Fuel Oils'!E13</f>
        <v>0</v>
      </c>
      <c r="I10" s="322">
        <f>'Road Diesel'!E13</f>
        <v>0</v>
      </c>
      <c r="J10" s="322">
        <f>Petrol!E13</f>
        <v>0</v>
      </c>
      <c r="K10" s="322">
        <f>'Other Fuels'!E13</f>
        <v>0</v>
      </c>
      <c r="L10" s="395">
        <f t="shared" si="35"/>
        <v>0</v>
      </c>
      <c r="M10" s="343">
        <f>Electricity!H13</f>
        <v>0</v>
      </c>
      <c r="N10" s="323">
        <f>NG!H13</f>
        <v>0</v>
      </c>
      <c r="O10" s="323">
        <f>LPG!F13</f>
        <v>0</v>
      </c>
      <c r="P10" s="323">
        <f>Kerosene!F13</f>
        <v>0</v>
      </c>
      <c r="Q10" s="323">
        <f>'Marked Gasoil'!F13</f>
        <v>0</v>
      </c>
      <c r="R10" s="323">
        <f>'Light, Medium &amp; Heavy Fuel Oils'!F13</f>
        <v>0</v>
      </c>
      <c r="S10" s="323">
        <f>'Road Diesel'!F13</f>
        <v>0</v>
      </c>
      <c r="T10" s="323">
        <f>Petrol!F13</f>
        <v>0</v>
      </c>
      <c r="U10" s="323">
        <f>'Other Fuels'!F13</f>
        <v>0</v>
      </c>
      <c r="V10" s="398">
        <f t="shared" si="36"/>
        <v>0</v>
      </c>
      <c r="W10" s="349" t="e">
        <f>Electricity!J13</f>
        <v>#N/A</v>
      </c>
      <c r="X10" s="324" t="e">
        <f>NG!J13</f>
        <v>#N/A</v>
      </c>
      <c r="Y10" s="324" t="e">
        <f>LPG!I13</f>
        <v>#N/A</v>
      </c>
      <c r="Z10" s="324" t="e">
        <f>Kerosene!I13</f>
        <v>#N/A</v>
      </c>
      <c r="AA10" s="324" t="e">
        <f>'Marked Gasoil'!I13</f>
        <v>#N/A</v>
      </c>
      <c r="AB10" s="324" t="e">
        <f>'Light, Medium &amp; Heavy Fuel Oils'!I13</f>
        <v>#N/A</v>
      </c>
      <c r="AC10" s="324" t="e">
        <f>'Road Diesel'!I13</f>
        <v>#N/A</v>
      </c>
      <c r="AD10" s="324" t="e">
        <f>Petrol!I13</f>
        <v>#N/A</v>
      </c>
      <c r="AE10" s="324">
        <f>'Other Fuels'!I13</f>
        <v>0</v>
      </c>
      <c r="AF10" s="402" t="e">
        <f t="shared" si="37"/>
        <v>#N/A</v>
      </c>
      <c r="AG10" s="403" t="e">
        <f t="shared" si="38"/>
        <v>#N/A</v>
      </c>
      <c r="AK10" s="361" t="str">
        <f t="shared" si="39"/>
        <v>Apr-0</v>
      </c>
      <c r="AL10" s="363">
        <f t="shared" si="40"/>
        <v>0</v>
      </c>
      <c r="AM10" s="363">
        <f t="shared" si="41"/>
        <v>0</v>
      </c>
      <c r="AN10" s="363">
        <f t="shared" si="42"/>
        <v>0</v>
      </c>
      <c r="AO10" s="363">
        <f t="shared" si="43"/>
        <v>0</v>
      </c>
      <c r="AP10" s="363">
        <f t="shared" si="44"/>
        <v>0</v>
      </c>
      <c r="AQ10" s="363">
        <f t="shared" si="45"/>
        <v>0</v>
      </c>
      <c r="AR10" s="363">
        <f t="shared" si="46"/>
        <v>0</v>
      </c>
      <c r="AS10" s="363">
        <f t="shared" si="47"/>
        <v>0</v>
      </c>
      <c r="AT10" s="363">
        <f t="shared" si="48"/>
        <v>0</v>
      </c>
      <c r="AU10" s="364" t="str">
        <f t="shared" si="49"/>
        <v>Apr-0</v>
      </c>
      <c r="AV10" s="365">
        <f t="shared" si="50"/>
        <v>0</v>
      </c>
      <c r="AW10" s="365">
        <f t="shared" si="51"/>
        <v>0</v>
      </c>
      <c r="AX10" s="365">
        <f t="shared" si="52"/>
        <v>0</v>
      </c>
      <c r="AY10" s="365">
        <f t="shared" si="53"/>
        <v>0</v>
      </c>
      <c r="AZ10" s="365">
        <f t="shared" si="54"/>
        <v>0</v>
      </c>
      <c r="BA10" s="365">
        <f t="shared" si="55"/>
        <v>0</v>
      </c>
      <c r="BB10" s="365">
        <f t="shared" si="56"/>
        <v>0</v>
      </c>
      <c r="BC10" s="365">
        <f t="shared" si="57"/>
        <v>0</v>
      </c>
      <c r="BD10" s="365">
        <f t="shared" si="58"/>
        <v>0</v>
      </c>
      <c r="BE10" s="366" t="str">
        <f t="shared" si="59"/>
        <v>Apr-0</v>
      </c>
      <c r="BF10" s="367" t="e">
        <f t="shared" si="60"/>
        <v>#N/A</v>
      </c>
      <c r="BG10" s="367" t="e">
        <f t="shared" si="61"/>
        <v>#N/A</v>
      </c>
      <c r="BH10" s="367" t="e">
        <f t="shared" si="62"/>
        <v>#N/A</v>
      </c>
      <c r="BI10" s="367" t="e">
        <f t="shared" si="63"/>
        <v>#N/A</v>
      </c>
      <c r="BJ10" s="367" t="e">
        <f t="shared" si="64"/>
        <v>#N/A</v>
      </c>
      <c r="BK10" s="367" t="e">
        <f t="shared" si="65"/>
        <v>#N/A</v>
      </c>
      <c r="BL10" s="367" t="e">
        <f t="shared" si="66"/>
        <v>#N/A</v>
      </c>
      <c r="BM10" s="367" t="e">
        <f t="shared" si="67"/>
        <v>#N/A</v>
      </c>
      <c r="BN10" s="367">
        <f t="shared" si="34"/>
        <v>0</v>
      </c>
    </row>
    <row r="11" spans="1:67" ht="14.25" customHeight="1" x14ac:dyDescent="0.2">
      <c r="A11" s="340" t="s">
        <v>4</v>
      </c>
      <c r="B11" s="328">
        <f t="shared" si="17"/>
        <v>0</v>
      </c>
      <c r="C11" s="333">
        <f>Electricity!D14</f>
        <v>0</v>
      </c>
      <c r="D11" s="322">
        <f>NG!D14</f>
        <v>0</v>
      </c>
      <c r="E11" s="322">
        <f>LPG!E14</f>
        <v>0</v>
      </c>
      <c r="F11" s="322">
        <f>Kerosene!E14</f>
        <v>0</v>
      </c>
      <c r="G11" s="322">
        <f>'Marked Gasoil'!E14</f>
        <v>0</v>
      </c>
      <c r="H11" s="322">
        <f>'Light, Medium &amp; Heavy Fuel Oils'!E14</f>
        <v>0</v>
      </c>
      <c r="I11" s="322">
        <f>'Road Diesel'!E14</f>
        <v>0</v>
      </c>
      <c r="J11" s="322">
        <f>Petrol!E14</f>
        <v>0</v>
      </c>
      <c r="K11" s="322">
        <f>'Other Fuels'!E14</f>
        <v>0</v>
      </c>
      <c r="L11" s="395">
        <f t="shared" si="35"/>
        <v>0</v>
      </c>
      <c r="M11" s="343">
        <f>Electricity!H14</f>
        <v>0</v>
      </c>
      <c r="N11" s="323">
        <f>NG!H14</f>
        <v>0</v>
      </c>
      <c r="O11" s="323">
        <f>LPG!F14</f>
        <v>0</v>
      </c>
      <c r="P11" s="323">
        <f>Kerosene!F14</f>
        <v>0</v>
      </c>
      <c r="Q11" s="323">
        <f>'Marked Gasoil'!F14</f>
        <v>0</v>
      </c>
      <c r="R11" s="323">
        <f>'Light, Medium &amp; Heavy Fuel Oils'!F14</f>
        <v>0</v>
      </c>
      <c r="S11" s="323">
        <f>'Road Diesel'!F14</f>
        <v>0</v>
      </c>
      <c r="T11" s="323">
        <f>Petrol!F14</f>
        <v>0</v>
      </c>
      <c r="U11" s="323">
        <f>'Other Fuels'!F14</f>
        <v>0</v>
      </c>
      <c r="V11" s="398">
        <f t="shared" si="36"/>
        <v>0</v>
      </c>
      <c r="W11" s="349" t="e">
        <f>Electricity!J14</f>
        <v>#N/A</v>
      </c>
      <c r="X11" s="324" t="e">
        <f>NG!J14</f>
        <v>#N/A</v>
      </c>
      <c r="Y11" s="324" t="e">
        <f>LPG!I14</f>
        <v>#N/A</v>
      </c>
      <c r="Z11" s="324" t="e">
        <f>Kerosene!I14</f>
        <v>#N/A</v>
      </c>
      <c r="AA11" s="324" t="e">
        <f>'Marked Gasoil'!I14</f>
        <v>#N/A</v>
      </c>
      <c r="AB11" s="324" t="e">
        <f>'Light, Medium &amp; Heavy Fuel Oils'!I14</f>
        <v>#N/A</v>
      </c>
      <c r="AC11" s="324" t="e">
        <f>'Road Diesel'!I14</f>
        <v>#N/A</v>
      </c>
      <c r="AD11" s="324" t="e">
        <f>Petrol!I14</f>
        <v>#N/A</v>
      </c>
      <c r="AE11" s="324">
        <f>'Other Fuels'!I14</f>
        <v>0</v>
      </c>
      <c r="AF11" s="402" t="e">
        <f t="shared" si="37"/>
        <v>#N/A</v>
      </c>
      <c r="AG11" s="403" t="e">
        <f t="shared" si="38"/>
        <v>#N/A</v>
      </c>
      <c r="AK11" s="361" t="str">
        <f t="shared" si="39"/>
        <v>May-0</v>
      </c>
      <c r="AL11" s="363">
        <f t="shared" si="40"/>
        <v>0</v>
      </c>
      <c r="AM11" s="363">
        <f t="shared" si="41"/>
        <v>0</v>
      </c>
      <c r="AN11" s="363">
        <f t="shared" si="42"/>
        <v>0</v>
      </c>
      <c r="AO11" s="363">
        <f t="shared" si="43"/>
        <v>0</v>
      </c>
      <c r="AP11" s="363">
        <f t="shared" si="44"/>
        <v>0</v>
      </c>
      <c r="AQ11" s="363">
        <f t="shared" si="45"/>
        <v>0</v>
      </c>
      <c r="AR11" s="363">
        <f t="shared" si="46"/>
        <v>0</v>
      </c>
      <c r="AS11" s="363">
        <f t="shared" si="47"/>
        <v>0</v>
      </c>
      <c r="AT11" s="363">
        <f t="shared" si="48"/>
        <v>0</v>
      </c>
      <c r="AU11" s="364" t="str">
        <f t="shared" si="49"/>
        <v>May-0</v>
      </c>
      <c r="AV11" s="365">
        <f t="shared" si="50"/>
        <v>0</v>
      </c>
      <c r="AW11" s="365">
        <f t="shared" si="51"/>
        <v>0</v>
      </c>
      <c r="AX11" s="365">
        <f t="shared" si="52"/>
        <v>0</v>
      </c>
      <c r="AY11" s="365">
        <f t="shared" si="53"/>
        <v>0</v>
      </c>
      <c r="AZ11" s="365">
        <f t="shared" si="54"/>
        <v>0</v>
      </c>
      <c r="BA11" s="365">
        <f t="shared" si="55"/>
        <v>0</v>
      </c>
      <c r="BB11" s="365">
        <f t="shared" si="56"/>
        <v>0</v>
      </c>
      <c r="BC11" s="365">
        <f t="shared" si="57"/>
        <v>0</v>
      </c>
      <c r="BD11" s="365">
        <f t="shared" si="58"/>
        <v>0</v>
      </c>
      <c r="BE11" s="366" t="str">
        <f t="shared" si="59"/>
        <v>May-0</v>
      </c>
      <c r="BF11" s="367" t="e">
        <f t="shared" si="60"/>
        <v>#N/A</v>
      </c>
      <c r="BG11" s="367" t="e">
        <f t="shared" si="61"/>
        <v>#N/A</v>
      </c>
      <c r="BH11" s="367" t="e">
        <f t="shared" si="62"/>
        <v>#N/A</v>
      </c>
      <c r="BI11" s="367" t="e">
        <f t="shared" si="63"/>
        <v>#N/A</v>
      </c>
      <c r="BJ11" s="367" t="e">
        <f t="shared" si="64"/>
        <v>#N/A</v>
      </c>
      <c r="BK11" s="367" t="e">
        <f t="shared" si="65"/>
        <v>#N/A</v>
      </c>
      <c r="BL11" s="367" t="e">
        <f t="shared" si="66"/>
        <v>#N/A</v>
      </c>
      <c r="BM11" s="367" t="e">
        <f t="shared" si="67"/>
        <v>#N/A</v>
      </c>
      <c r="BN11" s="367">
        <f t="shared" si="34"/>
        <v>0</v>
      </c>
    </row>
    <row r="12" spans="1:67" ht="14.25" customHeight="1" x14ac:dyDescent="0.2">
      <c r="A12" s="340" t="s">
        <v>5</v>
      </c>
      <c r="B12" s="328">
        <f t="shared" si="17"/>
        <v>0</v>
      </c>
      <c r="C12" s="333">
        <f>Electricity!D15</f>
        <v>0</v>
      </c>
      <c r="D12" s="322">
        <f>NG!D15</f>
        <v>0</v>
      </c>
      <c r="E12" s="322">
        <f>LPG!E15</f>
        <v>0</v>
      </c>
      <c r="F12" s="322">
        <f>Kerosene!E15</f>
        <v>0</v>
      </c>
      <c r="G12" s="322">
        <f>'Marked Gasoil'!E15</f>
        <v>0</v>
      </c>
      <c r="H12" s="322">
        <f>'Light, Medium &amp; Heavy Fuel Oils'!E15</f>
        <v>0</v>
      </c>
      <c r="I12" s="322">
        <f>'Road Diesel'!E15</f>
        <v>0</v>
      </c>
      <c r="J12" s="322">
        <f>Petrol!E15</f>
        <v>0</v>
      </c>
      <c r="K12" s="322">
        <f>'Other Fuels'!E15</f>
        <v>0</v>
      </c>
      <c r="L12" s="395">
        <f t="shared" si="35"/>
        <v>0</v>
      </c>
      <c r="M12" s="343">
        <f>Electricity!H15</f>
        <v>0</v>
      </c>
      <c r="N12" s="323">
        <f>NG!H15</f>
        <v>0</v>
      </c>
      <c r="O12" s="323">
        <f>LPG!F15</f>
        <v>0</v>
      </c>
      <c r="P12" s="323">
        <f>Kerosene!F15</f>
        <v>0</v>
      </c>
      <c r="Q12" s="323">
        <f>'Marked Gasoil'!F15</f>
        <v>0</v>
      </c>
      <c r="R12" s="323">
        <f>'Light, Medium &amp; Heavy Fuel Oils'!F15</f>
        <v>0</v>
      </c>
      <c r="S12" s="323">
        <f>'Road Diesel'!F15</f>
        <v>0</v>
      </c>
      <c r="T12" s="323">
        <f>Petrol!F15</f>
        <v>0</v>
      </c>
      <c r="U12" s="323">
        <f>'Other Fuels'!F15</f>
        <v>0</v>
      </c>
      <c r="V12" s="398">
        <f t="shared" si="36"/>
        <v>0</v>
      </c>
      <c r="W12" s="349" t="e">
        <f>Electricity!J15</f>
        <v>#N/A</v>
      </c>
      <c r="X12" s="324" t="e">
        <f>NG!J15</f>
        <v>#N/A</v>
      </c>
      <c r="Y12" s="324" t="e">
        <f>LPG!I15</f>
        <v>#N/A</v>
      </c>
      <c r="Z12" s="324" t="e">
        <f>Kerosene!I15</f>
        <v>#N/A</v>
      </c>
      <c r="AA12" s="324" t="e">
        <f>'Marked Gasoil'!I15</f>
        <v>#N/A</v>
      </c>
      <c r="AB12" s="324" t="e">
        <f>'Light, Medium &amp; Heavy Fuel Oils'!I15</f>
        <v>#N/A</v>
      </c>
      <c r="AC12" s="324" t="e">
        <f>'Road Diesel'!I15</f>
        <v>#N/A</v>
      </c>
      <c r="AD12" s="324" t="e">
        <f>Petrol!I15</f>
        <v>#N/A</v>
      </c>
      <c r="AE12" s="324">
        <f>'Other Fuels'!I15</f>
        <v>0</v>
      </c>
      <c r="AF12" s="402" t="e">
        <f t="shared" si="37"/>
        <v>#N/A</v>
      </c>
      <c r="AG12" s="403" t="e">
        <f t="shared" si="38"/>
        <v>#N/A</v>
      </c>
      <c r="AK12" s="361" t="str">
        <f t="shared" si="39"/>
        <v>Jun-0</v>
      </c>
      <c r="AL12" s="363">
        <f t="shared" si="40"/>
        <v>0</v>
      </c>
      <c r="AM12" s="363">
        <f t="shared" si="41"/>
        <v>0</v>
      </c>
      <c r="AN12" s="363">
        <f t="shared" si="42"/>
        <v>0</v>
      </c>
      <c r="AO12" s="363">
        <f t="shared" si="43"/>
        <v>0</v>
      </c>
      <c r="AP12" s="363">
        <f t="shared" si="44"/>
        <v>0</v>
      </c>
      <c r="AQ12" s="363">
        <f t="shared" si="45"/>
        <v>0</v>
      </c>
      <c r="AR12" s="363">
        <f t="shared" si="46"/>
        <v>0</v>
      </c>
      <c r="AS12" s="363">
        <f t="shared" si="47"/>
        <v>0</v>
      </c>
      <c r="AT12" s="363">
        <f t="shared" si="48"/>
        <v>0</v>
      </c>
      <c r="AU12" s="364" t="str">
        <f t="shared" si="49"/>
        <v>Jun-0</v>
      </c>
      <c r="AV12" s="365">
        <f t="shared" si="50"/>
        <v>0</v>
      </c>
      <c r="AW12" s="365">
        <f t="shared" si="51"/>
        <v>0</v>
      </c>
      <c r="AX12" s="365">
        <f t="shared" si="52"/>
        <v>0</v>
      </c>
      <c r="AY12" s="365">
        <f t="shared" si="53"/>
        <v>0</v>
      </c>
      <c r="AZ12" s="365">
        <f t="shared" si="54"/>
        <v>0</v>
      </c>
      <c r="BA12" s="365">
        <f t="shared" si="55"/>
        <v>0</v>
      </c>
      <c r="BB12" s="365">
        <f t="shared" si="56"/>
        <v>0</v>
      </c>
      <c r="BC12" s="365">
        <f t="shared" si="57"/>
        <v>0</v>
      </c>
      <c r="BD12" s="365">
        <f t="shared" si="58"/>
        <v>0</v>
      </c>
      <c r="BE12" s="366" t="str">
        <f t="shared" si="59"/>
        <v>Jun-0</v>
      </c>
      <c r="BF12" s="367" t="e">
        <f t="shared" si="60"/>
        <v>#N/A</v>
      </c>
      <c r="BG12" s="367" t="e">
        <f t="shared" si="61"/>
        <v>#N/A</v>
      </c>
      <c r="BH12" s="367" t="e">
        <f t="shared" si="62"/>
        <v>#N/A</v>
      </c>
      <c r="BI12" s="367" t="e">
        <f t="shared" si="63"/>
        <v>#N/A</v>
      </c>
      <c r="BJ12" s="367" t="e">
        <f t="shared" si="64"/>
        <v>#N/A</v>
      </c>
      <c r="BK12" s="367" t="e">
        <f t="shared" si="65"/>
        <v>#N/A</v>
      </c>
      <c r="BL12" s="367" t="e">
        <f t="shared" si="66"/>
        <v>#N/A</v>
      </c>
      <c r="BM12" s="367" t="e">
        <f t="shared" si="67"/>
        <v>#N/A</v>
      </c>
      <c r="BN12" s="367">
        <f t="shared" si="34"/>
        <v>0</v>
      </c>
    </row>
    <row r="13" spans="1:67" ht="14.25" customHeight="1" x14ac:dyDescent="0.2">
      <c r="A13" s="340" t="s">
        <v>6</v>
      </c>
      <c r="B13" s="328">
        <f t="shared" si="17"/>
        <v>0</v>
      </c>
      <c r="C13" s="333">
        <f>Electricity!D16</f>
        <v>0</v>
      </c>
      <c r="D13" s="322">
        <f>NG!D16</f>
        <v>0</v>
      </c>
      <c r="E13" s="322">
        <f>LPG!E16</f>
        <v>0</v>
      </c>
      <c r="F13" s="322">
        <f>Kerosene!E16</f>
        <v>0</v>
      </c>
      <c r="G13" s="322">
        <f>'Marked Gasoil'!E16</f>
        <v>0</v>
      </c>
      <c r="H13" s="322">
        <f>'Light, Medium &amp; Heavy Fuel Oils'!E16</f>
        <v>0</v>
      </c>
      <c r="I13" s="322">
        <f>'Road Diesel'!E16</f>
        <v>0</v>
      </c>
      <c r="J13" s="322">
        <f>Petrol!E16</f>
        <v>0</v>
      </c>
      <c r="K13" s="322">
        <f>'Other Fuels'!E16</f>
        <v>0</v>
      </c>
      <c r="L13" s="395">
        <f t="shared" si="35"/>
        <v>0</v>
      </c>
      <c r="M13" s="343">
        <f>Electricity!H16</f>
        <v>0</v>
      </c>
      <c r="N13" s="323">
        <f>NG!H16</f>
        <v>0</v>
      </c>
      <c r="O13" s="323">
        <f>LPG!F16</f>
        <v>0</v>
      </c>
      <c r="P13" s="323">
        <f>Kerosene!F16</f>
        <v>0</v>
      </c>
      <c r="Q13" s="323">
        <f>'Marked Gasoil'!F16</f>
        <v>0</v>
      </c>
      <c r="R13" s="323">
        <f>'Light, Medium &amp; Heavy Fuel Oils'!F16</f>
        <v>0</v>
      </c>
      <c r="S13" s="323">
        <f>'Road Diesel'!F16</f>
        <v>0</v>
      </c>
      <c r="T13" s="323">
        <f>Petrol!F16</f>
        <v>0</v>
      </c>
      <c r="U13" s="323">
        <f>'Other Fuels'!F16</f>
        <v>0</v>
      </c>
      <c r="V13" s="398">
        <f t="shared" si="36"/>
        <v>0</v>
      </c>
      <c r="W13" s="349" t="e">
        <f>Electricity!J16</f>
        <v>#N/A</v>
      </c>
      <c r="X13" s="324" t="e">
        <f>NG!J16</f>
        <v>#N/A</v>
      </c>
      <c r="Y13" s="324" t="e">
        <f>LPG!I16</f>
        <v>#N/A</v>
      </c>
      <c r="Z13" s="324" t="e">
        <f>Kerosene!I16</f>
        <v>#N/A</v>
      </c>
      <c r="AA13" s="324" t="e">
        <f>'Marked Gasoil'!I16</f>
        <v>#N/A</v>
      </c>
      <c r="AB13" s="324" t="e">
        <f>'Light, Medium &amp; Heavy Fuel Oils'!I16</f>
        <v>#N/A</v>
      </c>
      <c r="AC13" s="324" t="e">
        <f>'Road Diesel'!I16</f>
        <v>#N/A</v>
      </c>
      <c r="AD13" s="324" t="e">
        <f>Petrol!I16</f>
        <v>#N/A</v>
      </c>
      <c r="AE13" s="324">
        <f>'Other Fuels'!I16</f>
        <v>0</v>
      </c>
      <c r="AF13" s="402" t="e">
        <f t="shared" si="37"/>
        <v>#N/A</v>
      </c>
      <c r="AG13" s="403" t="e">
        <f t="shared" si="38"/>
        <v>#N/A</v>
      </c>
      <c r="AK13" s="361" t="str">
        <f t="shared" si="39"/>
        <v>Jul-0</v>
      </c>
      <c r="AL13" s="363">
        <f t="shared" si="40"/>
        <v>0</v>
      </c>
      <c r="AM13" s="363">
        <f t="shared" si="41"/>
        <v>0</v>
      </c>
      <c r="AN13" s="363">
        <f t="shared" si="42"/>
        <v>0</v>
      </c>
      <c r="AO13" s="363">
        <f t="shared" si="43"/>
        <v>0</v>
      </c>
      <c r="AP13" s="363">
        <f t="shared" si="44"/>
        <v>0</v>
      </c>
      <c r="AQ13" s="363">
        <f t="shared" si="45"/>
        <v>0</v>
      </c>
      <c r="AR13" s="363">
        <f t="shared" si="46"/>
        <v>0</v>
      </c>
      <c r="AS13" s="363">
        <f t="shared" si="47"/>
        <v>0</v>
      </c>
      <c r="AT13" s="363">
        <f t="shared" si="48"/>
        <v>0</v>
      </c>
      <c r="AU13" s="364" t="str">
        <f t="shared" si="49"/>
        <v>Jul-0</v>
      </c>
      <c r="AV13" s="365">
        <f t="shared" si="50"/>
        <v>0</v>
      </c>
      <c r="AW13" s="365">
        <f t="shared" si="51"/>
        <v>0</v>
      </c>
      <c r="AX13" s="365">
        <f t="shared" si="52"/>
        <v>0</v>
      </c>
      <c r="AY13" s="365">
        <f t="shared" si="53"/>
        <v>0</v>
      </c>
      <c r="AZ13" s="365">
        <f t="shared" si="54"/>
        <v>0</v>
      </c>
      <c r="BA13" s="365">
        <f t="shared" si="55"/>
        <v>0</v>
      </c>
      <c r="BB13" s="365">
        <f t="shared" si="56"/>
        <v>0</v>
      </c>
      <c r="BC13" s="365">
        <f t="shared" si="57"/>
        <v>0</v>
      </c>
      <c r="BD13" s="365">
        <f t="shared" si="58"/>
        <v>0</v>
      </c>
      <c r="BE13" s="366" t="str">
        <f t="shared" si="59"/>
        <v>Jul-0</v>
      </c>
      <c r="BF13" s="367" t="e">
        <f t="shared" si="60"/>
        <v>#N/A</v>
      </c>
      <c r="BG13" s="367" t="e">
        <f t="shared" si="61"/>
        <v>#N/A</v>
      </c>
      <c r="BH13" s="367" t="e">
        <f t="shared" si="62"/>
        <v>#N/A</v>
      </c>
      <c r="BI13" s="367" t="e">
        <f t="shared" si="63"/>
        <v>#N/A</v>
      </c>
      <c r="BJ13" s="367" t="e">
        <f t="shared" si="64"/>
        <v>#N/A</v>
      </c>
      <c r="BK13" s="367" t="e">
        <f t="shared" si="65"/>
        <v>#N/A</v>
      </c>
      <c r="BL13" s="367" t="e">
        <f t="shared" si="66"/>
        <v>#N/A</v>
      </c>
      <c r="BM13" s="367" t="e">
        <f t="shared" si="67"/>
        <v>#N/A</v>
      </c>
      <c r="BN13" s="367">
        <f t="shared" si="34"/>
        <v>0</v>
      </c>
    </row>
    <row r="14" spans="1:67" ht="14.25" customHeight="1" x14ac:dyDescent="0.2">
      <c r="A14" s="340" t="s">
        <v>7</v>
      </c>
      <c r="B14" s="328">
        <f t="shared" si="17"/>
        <v>0</v>
      </c>
      <c r="C14" s="333">
        <f>Electricity!D17</f>
        <v>0</v>
      </c>
      <c r="D14" s="322">
        <f>NG!D17</f>
        <v>0</v>
      </c>
      <c r="E14" s="322">
        <f>LPG!E17</f>
        <v>0</v>
      </c>
      <c r="F14" s="322">
        <f>Kerosene!E17</f>
        <v>0</v>
      </c>
      <c r="G14" s="322">
        <f>'Marked Gasoil'!E17</f>
        <v>0</v>
      </c>
      <c r="H14" s="322">
        <f>'Light, Medium &amp; Heavy Fuel Oils'!E17</f>
        <v>0</v>
      </c>
      <c r="I14" s="322">
        <f>'Road Diesel'!E17</f>
        <v>0</v>
      </c>
      <c r="J14" s="322">
        <f>Petrol!E17</f>
        <v>0</v>
      </c>
      <c r="K14" s="322">
        <f>'Other Fuels'!E17</f>
        <v>0</v>
      </c>
      <c r="L14" s="395">
        <f t="shared" si="35"/>
        <v>0</v>
      </c>
      <c r="M14" s="343">
        <f>Electricity!H17</f>
        <v>0</v>
      </c>
      <c r="N14" s="323">
        <f>NG!H17</f>
        <v>0</v>
      </c>
      <c r="O14" s="323">
        <f>LPG!F17</f>
        <v>0</v>
      </c>
      <c r="P14" s="323">
        <f>Kerosene!F17</f>
        <v>0</v>
      </c>
      <c r="Q14" s="323">
        <f>'Marked Gasoil'!F17</f>
        <v>0</v>
      </c>
      <c r="R14" s="323">
        <f>'Light, Medium &amp; Heavy Fuel Oils'!F17</f>
        <v>0</v>
      </c>
      <c r="S14" s="323">
        <f>'Road Diesel'!F17</f>
        <v>0</v>
      </c>
      <c r="T14" s="323">
        <f>Petrol!F17</f>
        <v>0</v>
      </c>
      <c r="U14" s="323">
        <f>'Other Fuels'!F17</f>
        <v>0</v>
      </c>
      <c r="V14" s="398">
        <f t="shared" si="36"/>
        <v>0</v>
      </c>
      <c r="W14" s="349" t="e">
        <f>Electricity!J17</f>
        <v>#N/A</v>
      </c>
      <c r="X14" s="324" t="e">
        <f>NG!J17</f>
        <v>#N/A</v>
      </c>
      <c r="Y14" s="324" t="e">
        <f>LPG!I17</f>
        <v>#N/A</v>
      </c>
      <c r="Z14" s="324" t="e">
        <f>Kerosene!I17</f>
        <v>#N/A</v>
      </c>
      <c r="AA14" s="324" t="e">
        <f>'Marked Gasoil'!I17</f>
        <v>#N/A</v>
      </c>
      <c r="AB14" s="324" t="e">
        <f>'Light, Medium &amp; Heavy Fuel Oils'!I17</f>
        <v>#N/A</v>
      </c>
      <c r="AC14" s="324" t="e">
        <f>'Road Diesel'!I17</f>
        <v>#N/A</v>
      </c>
      <c r="AD14" s="324" t="e">
        <f>Petrol!I17</f>
        <v>#N/A</v>
      </c>
      <c r="AE14" s="324">
        <f>'Other Fuels'!I17</f>
        <v>0</v>
      </c>
      <c r="AF14" s="402" t="e">
        <f t="shared" si="37"/>
        <v>#N/A</v>
      </c>
      <c r="AG14" s="403" t="e">
        <f t="shared" si="38"/>
        <v>#N/A</v>
      </c>
      <c r="AK14" s="361" t="str">
        <f t="shared" si="39"/>
        <v>Aug-0</v>
      </c>
      <c r="AL14" s="363">
        <f t="shared" si="40"/>
        <v>0</v>
      </c>
      <c r="AM14" s="363">
        <f t="shared" si="41"/>
        <v>0</v>
      </c>
      <c r="AN14" s="363">
        <f t="shared" si="42"/>
        <v>0</v>
      </c>
      <c r="AO14" s="363">
        <f t="shared" si="43"/>
        <v>0</v>
      </c>
      <c r="AP14" s="363">
        <f t="shared" si="44"/>
        <v>0</v>
      </c>
      <c r="AQ14" s="363">
        <f t="shared" si="45"/>
        <v>0</v>
      </c>
      <c r="AR14" s="363">
        <f t="shared" si="46"/>
        <v>0</v>
      </c>
      <c r="AS14" s="363">
        <f t="shared" si="47"/>
        <v>0</v>
      </c>
      <c r="AT14" s="363">
        <f t="shared" si="48"/>
        <v>0</v>
      </c>
      <c r="AU14" s="364" t="str">
        <f t="shared" si="49"/>
        <v>Aug-0</v>
      </c>
      <c r="AV14" s="365">
        <f t="shared" si="50"/>
        <v>0</v>
      </c>
      <c r="AW14" s="365">
        <f t="shared" si="51"/>
        <v>0</v>
      </c>
      <c r="AX14" s="365">
        <f t="shared" si="52"/>
        <v>0</v>
      </c>
      <c r="AY14" s="365">
        <f t="shared" si="53"/>
        <v>0</v>
      </c>
      <c r="AZ14" s="365">
        <f t="shared" si="54"/>
        <v>0</v>
      </c>
      <c r="BA14" s="365">
        <f t="shared" si="55"/>
        <v>0</v>
      </c>
      <c r="BB14" s="365">
        <f t="shared" si="56"/>
        <v>0</v>
      </c>
      <c r="BC14" s="365">
        <f t="shared" si="57"/>
        <v>0</v>
      </c>
      <c r="BD14" s="365">
        <f t="shared" si="58"/>
        <v>0</v>
      </c>
      <c r="BE14" s="366" t="str">
        <f t="shared" si="59"/>
        <v>Aug-0</v>
      </c>
      <c r="BF14" s="367" t="e">
        <f t="shared" si="60"/>
        <v>#N/A</v>
      </c>
      <c r="BG14" s="367" t="e">
        <f t="shared" si="61"/>
        <v>#N/A</v>
      </c>
      <c r="BH14" s="367" t="e">
        <f t="shared" si="62"/>
        <v>#N/A</v>
      </c>
      <c r="BI14" s="367" t="e">
        <f t="shared" si="63"/>
        <v>#N/A</v>
      </c>
      <c r="BJ14" s="367" t="e">
        <f t="shared" si="64"/>
        <v>#N/A</v>
      </c>
      <c r="BK14" s="367" t="e">
        <f t="shared" si="65"/>
        <v>#N/A</v>
      </c>
      <c r="BL14" s="367" t="e">
        <f t="shared" si="66"/>
        <v>#N/A</v>
      </c>
      <c r="BM14" s="367" t="e">
        <f t="shared" si="67"/>
        <v>#N/A</v>
      </c>
      <c r="BN14" s="367">
        <f t="shared" si="34"/>
        <v>0</v>
      </c>
    </row>
    <row r="15" spans="1:67" ht="14.25" customHeight="1" x14ac:dyDescent="0.2">
      <c r="A15" s="340" t="s">
        <v>8</v>
      </c>
      <c r="B15" s="328">
        <f t="shared" si="17"/>
        <v>0</v>
      </c>
      <c r="C15" s="333">
        <f>Electricity!D18</f>
        <v>0</v>
      </c>
      <c r="D15" s="322">
        <f>NG!D18</f>
        <v>0</v>
      </c>
      <c r="E15" s="322">
        <f>LPG!E18</f>
        <v>0</v>
      </c>
      <c r="F15" s="322">
        <f>Kerosene!E18</f>
        <v>0</v>
      </c>
      <c r="G15" s="322">
        <f>'Marked Gasoil'!E18</f>
        <v>0</v>
      </c>
      <c r="H15" s="322">
        <f>'Light, Medium &amp; Heavy Fuel Oils'!E18</f>
        <v>0</v>
      </c>
      <c r="I15" s="322">
        <f>'Road Diesel'!E18</f>
        <v>0</v>
      </c>
      <c r="J15" s="322">
        <f>Petrol!E18</f>
        <v>0</v>
      </c>
      <c r="K15" s="322">
        <f>'Other Fuels'!E18</f>
        <v>0</v>
      </c>
      <c r="L15" s="395">
        <f t="shared" si="35"/>
        <v>0</v>
      </c>
      <c r="M15" s="343">
        <f>Electricity!H18</f>
        <v>0</v>
      </c>
      <c r="N15" s="323">
        <f>NG!H18</f>
        <v>0</v>
      </c>
      <c r="O15" s="323">
        <f>LPG!F18</f>
        <v>0</v>
      </c>
      <c r="P15" s="323">
        <f>Kerosene!F18</f>
        <v>0</v>
      </c>
      <c r="Q15" s="323">
        <f>'Marked Gasoil'!F18</f>
        <v>0</v>
      </c>
      <c r="R15" s="323">
        <f>'Light, Medium &amp; Heavy Fuel Oils'!F18</f>
        <v>0</v>
      </c>
      <c r="S15" s="323">
        <f>'Road Diesel'!F18</f>
        <v>0</v>
      </c>
      <c r="T15" s="323">
        <f>Petrol!F18</f>
        <v>0</v>
      </c>
      <c r="U15" s="323">
        <f>'Other Fuels'!F18</f>
        <v>0</v>
      </c>
      <c r="V15" s="398">
        <f t="shared" si="36"/>
        <v>0</v>
      </c>
      <c r="W15" s="349" t="e">
        <f>Electricity!J18</f>
        <v>#N/A</v>
      </c>
      <c r="X15" s="324" t="e">
        <f>NG!J18</f>
        <v>#N/A</v>
      </c>
      <c r="Y15" s="324" t="e">
        <f>LPG!I18</f>
        <v>#N/A</v>
      </c>
      <c r="Z15" s="324" t="e">
        <f>Kerosene!I18</f>
        <v>#N/A</v>
      </c>
      <c r="AA15" s="324" t="e">
        <f>'Marked Gasoil'!I18</f>
        <v>#N/A</v>
      </c>
      <c r="AB15" s="324" t="e">
        <f>'Light, Medium &amp; Heavy Fuel Oils'!I18</f>
        <v>#N/A</v>
      </c>
      <c r="AC15" s="324" t="e">
        <f>'Road Diesel'!I18</f>
        <v>#N/A</v>
      </c>
      <c r="AD15" s="324" t="e">
        <f>Petrol!I18</f>
        <v>#N/A</v>
      </c>
      <c r="AE15" s="324">
        <f>'Other Fuels'!I18</f>
        <v>0</v>
      </c>
      <c r="AF15" s="402" t="e">
        <f t="shared" si="37"/>
        <v>#N/A</v>
      </c>
      <c r="AG15" s="403" t="e">
        <f t="shared" si="38"/>
        <v>#N/A</v>
      </c>
      <c r="AK15" s="361" t="str">
        <f t="shared" si="39"/>
        <v>Sep-0</v>
      </c>
      <c r="AL15" s="363">
        <f t="shared" si="40"/>
        <v>0</v>
      </c>
      <c r="AM15" s="363">
        <f t="shared" si="41"/>
        <v>0</v>
      </c>
      <c r="AN15" s="363">
        <f t="shared" si="42"/>
        <v>0</v>
      </c>
      <c r="AO15" s="363">
        <f t="shared" si="43"/>
        <v>0</v>
      </c>
      <c r="AP15" s="363">
        <f t="shared" si="44"/>
        <v>0</v>
      </c>
      <c r="AQ15" s="363">
        <f t="shared" si="45"/>
        <v>0</v>
      </c>
      <c r="AR15" s="363">
        <f t="shared" si="46"/>
        <v>0</v>
      </c>
      <c r="AS15" s="363">
        <f t="shared" si="47"/>
        <v>0</v>
      </c>
      <c r="AT15" s="363">
        <f t="shared" si="48"/>
        <v>0</v>
      </c>
      <c r="AU15" s="364" t="str">
        <f t="shared" si="49"/>
        <v>Sep-0</v>
      </c>
      <c r="AV15" s="365">
        <f t="shared" si="50"/>
        <v>0</v>
      </c>
      <c r="AW15" s="365">
        <f t="shared" si="51"/>
        <v>0</v>
      </c>
      <c r="AX15" s="365">
        <f t="shared" si="52"/>
        <v>0</v>
      </c>
      <c r="AY15" s="365">
        <f t="shared" si="53"/>
        <v>0</v>
      </c>
      <c r="AZ15" s="365">
        <f t="shared" si="54"/>
        <v>0</v>
      </c>
      <c r="BA15" s="365">
        <f t="shared" si="55"/>
        <v>0</v>
      </c>
      <c r="BB15" s="365">
        <f t="shared" si="56"/>
        <v>0</v>
      </c>
      <c r="BC15" s="365">
        <f t="shared" si="57"/>
        <v>0</v>
      </c>
      <c r="BD15" s="365">
        <f t="shared" si="58"/>
        <v>0</v>
      </c>
      <c r="BE15" s="366" t="str">
        <f t="shared" si="59"/>
        <v>Sep-0</v>
      </c>
      <c r="BF15" s="367" t="e">
        <f t="shared" si="60"/>
        <v>#N/A</v>
      </c>
      <c r="BG15" s="367" t="e">
        <f t="shared" si="61"/>
        <v>#N/A</v>
      </c>
      <c r="BH15" s="367" t="e">
        <f t="shared" si="62"/>
        <v>#N/A</v>
      </c>
      <c r="BI15" s="367" t="e">
        <f t="shared" si="63"/>
        <v>#N/A</v>
      </c>
      <c r="BJ15" s="367" t="e">
        <f t="shared" si="64"/>
        <v>#N/A</v>
      </c>
      <c r="BK15" s="367" t="e">
        <f t="shared" si="65"/>
        <v>#N/A</v>
      </c>
      <c r="BL15" s="367" t="e">
        <f t="shared" si="66"/>
        <v>#N/A</v>
      </c>
      <c r="BM15" s="367" t="e">
        <f t="shared" si="67"/>
        <v>#N/A</v>
      </c>
      <c r="BN15" s="367">
        <f t="shared" si="34"/>
        <v>0</v>
      </c>
    </row>
    <row r="16" spans="1:67" ht="14.25" customHeight="1" x14ac:dyDescent="0.2">
      <c r="A16" s="340" t="s">
        <v>9</v>
      </c>
      <c r="B16" s="328">
        <f t="shared" si="17"/>
        <v>0</v>
      </c>
      <c r="C16" s="333">
        <f>Electricity!D19</f>
        <v>0</v>
      </c>
      <c r="D16" s="322">
        <f>NG!D19</f>
        <v>0</v>
      </c>
      <c r="E16" s="322">
        <f>LPG!E19</f>
        <v>0</v>
      </c>
      <c r="F16" s="322">
        <f>Kerosene!E19</f>
        <v>0</v>
      </c>
      <c r="G16" s="322">
        <f>'Marked Gasoil'!E19</f>
        <v>0</v>
      </c>
      <c r="H16" s="322">
        <f>'Light, Medium &amp; Heavy Fuel Oils'!E19</f>
        <v>0</v>
      </c>
      <c r="I16" s="322">
        <f>'Road Diesel'!E19</f>
        <v>0</v>
      </c>
      <c r="J16" s="322">
        <f>Petrol!E19</f>
        <v>0</v>
      </c>
      <c r="K16" s="322">
        <f>'Other Fuels'!E19</f>
        <v>0</v>
      </c>
      <c r="L16" s="395">
        <f t="shared" si="35"/>
        <v>0</v>
      </c>
      <c r="M16" s="343">
        <f>Electricity!H19</f>
        <v>0</v>
      </c>
      <c r="N16" s="323">
        <f>NG!H19</f>
        <v>0</v>
      </c>
      <c r="O16" s="323">
        <f>LPG!F19</f>
        <v>0</v>
      </c>
      <c r="P16" s="323">
        <f>Kerosene!F19</f>
        <v>0</v>
      </c>
      <c r="Q16" s="323">
        <f>'Marked Gasoil'!F19</f>
        <v>0</v>
      </c>
      <c r="R16" s="323">
        <f>'Light, Medium &amp; Heavy Fuel Oils'!F19</f>
        <v>0</v>
      </c>
      <c r="S16" s="323">
        <f>'Road Diesel'!F19</f>
        <v>0</v>
      </c>
      <c r="T16" s="323">
        <f>Petrol!F19</f>
        <v>0</v>
      </c>
      <c r="U16" s="323">
        <f>'Other Fuels'!F19</f>
        <v>0</v>
      </c>
      <c r="V16" s="398">
        <f t="shared" si="36"/>
        <v>0</v>
      </c>
      <c r="W16" s="349" t="e">
        <f>Electricity!J19</f>
        <v>#N/A</v>
      </c>
      <c r="X16" s="324" t="e">
        <f>NG!J19</f>
        <v>#N/A</v>
      </c>
      <c r="Y16" s="324" t="e">
        <f>LPG!I19</f>
        <v>#N/A</v>
      </c>
      <c r="Z16" s="324" t="e">
        <f>Kerosene!I19</f>
        <v>#N/A</v>
      </c>
      <c r="AA16" s="324" t="e">
        <f>'Marked Gasoil'!I19</f>
        <v>#N/A</v>
      </c>
      <c r="AB16" s="324" t="e">
        <f>'Light, Medium &amp; Heavy Fuel Oils'!I19</f>
        <v>#N/A</v>
      </c>
      <c r="AC16" s="324" t="e">
        <f>'Road Diesel'!I19</f>
        <v>#N/A</v>
      </c>
      <c r="AD16" s="324" t="e">
        <f>Petrol!I19</f>
        <v>#N/A</v>
      </c>
      <c r="AE16" s="324">
        <f>'Other Fuels'!I19</f>
        <v>0</v>
      </c>
      <c r="AF16" s="402" t="e">
        <f t="shared" si="37"/>
        <v>#N/A</v>
      </c>
      <c r="AG16" s="403" t="e">
        <f t="shared" si="38"/>
        <v>#N/A</v>
      </c>
      <c r="AK16" s="361" t="str">
        <f t="shared" si="39"/>
        <v>Oct-0</v>
      </c>
      <c r="AL16" s="363">
        <f t="shared" si="40"/>
        <v>0</v>
      </c>
      <c r="AM16" s="363">
        <f t="shared" si="41"/>
        <v>0</v>
      </c>
      <c r="AN16" s="363">
        <f t="shared" si="42"/>
        <v>0</v>
      </c>
      <c r="AO16" s="363">
        <f t="shared" si="43"/>
        <v>0</v>
      </c>
      <c r="AP16" s="363">
        <f t="shared" si="44"/>
        <v>0</v>
      </c>
      <c r="AQ16" s="363">
        <f t="shared" si="45"/>
        <v>0</v>
      </c>
      <c r="AR16" s="363">
        <f t="shared" si="46"/>
        <v>0</v>
      </c>
      <c r="AS16" s="363">
        <f t="shared" si="47"/>
        <v>0</v>
      </c>
      <c r="AT16" s="363">
        <f t="shared" si="48"/>
        <v>0</v>
      </c>
      <c r="AU16" s="364" t="str">
        <f t="shared" si="49"/>
        <v>Oct-0</v>
      </c>
      <c r="AV16" s="365">
        <f t="shared" si="50"/>
        <v>0</v>
      </c>
      <c r="AW16" s="365">
        <f t="shared" si="51"/>
        <v>0</v>
      </c>
      <c r="AX16" s="365">
        <f t="shared" si="52"/>
        <v>0</v>
      </c>
      <c r="AY16" s="365">
        <f t="shared" si="53"/>
        <v>0</v>
      </c>
      <c r="AZ16" s="365">
        <f t="shared" si="54"/>
        <v>0</v>
      </c>
      <c r="BA16" s="365">
        <f t="shared" si="55"/>
        <v>0</v>
      </c>
      <c r="BB16" s="365">
        <f t="shared" si="56"/>
        <v>0</v>
      </c>
      <c r="BC16" s="365">
        <f t="shared" si="57"/>
        <v>0</v>
      </c>
      <c r="BD16" s="365">
        <f t="shared" si="58"/>
        <v>0</v>
      </c>
      <c r="BE16" s="366" t="str">
        <f t="shared" si="59"/>
        <v>Oct-0</v>
      </c>
      <c r="BF16" s="367" t="e">
        <f t="shared" si="60"/>
        <v>#N/A</v>
      </c>
      <c r="BG16" s="367" t="e">
        <f t="shared" si="61"/>
        <v>#N/A</v>
      </c>
      <c r="BH16" s="367" t="e">
        <f t="shared" si="62"/>
        <v>#N/A</v>
      </c>
      <c r="BI16" s="367" t="e">
        <f t="shared" si="63"/>
        <v>#N/A</v>
      </c>
      <c r="BJ16" s="367" t="e">
        <f t="shared" si="64"/>
        <v>#N/A</v>
      </c>
      <c r="BK16" s="367" t="e">
        <f t="shared" si="65"/>
        <v>#N/A</v>
      </c>
      <c r="BL16" s="367" t="e">
        <f t="shared" si="66"/>
        <v>#N/A</v>
      </c>
      <c r="BM16" s="367" t="e">
        <f t="shared" si="67"/>
        <v>#N/A</v>
      </c>
      <c r="BN16" s="367">
        <f t="shared" si="34"/>
        <v>0</v>
      </c>
    </row>
    <row r="17" spans="1:66" ht="14.25" customHeight="1" x14ac:dyDescent="0.2">
      <c r="A17" s="340" t="s">
        <v>10</v>
      </c>
      <c r="B17" s="328">
        <f t="shared" si="17"/>
        <v>0</v>
      </c>
      <c r="C17" s="333">
        <f>Electricity!D20</f>
        <v>0</v>
      </c>
      <c r="D17" s="322">
        <f>NG!D20</f>
        <v>0</v>
      </c>
      <c r="E17" s="322">
        <f>LPG!E20</f>
        <v>0</v>
      </c>
      <c r="F17" s="322">
        <f>Kerosene!E20</f>
        <v>0</v>
      </c>
      <c r="G17" s="322">
        <f>'Marked Gasoil'!E20</f>
        <v>0</v>
      </c>
      <c r="H17" s="322">
        <f>'Light, Medium &amp; Heavy Fuel Oils'!E20</f>
        <v>0</v>
      </c>
      <c r="I17" s="322">
        <f>'Road Diesel'!E20</f>
        <v>0</v>
      </c>
      <c r="J17" s="322">
        <f>Petrol!E20</f>
        <v>0</v>
      </c>
      <c r="K17" s="322">
        <f>'Other Fuels'!E20</f>
        <v>0</v>
      </c>
      <c r="L17" s="395">
        <f t="shared" si="35"/>
        <v>0</v>
      </c>
      <c r="M17" s="343">
        <f>Electricity!H20</f>
        <v>0</v>
      </c>
      <c r="N17" s="323">
        <f>NG!H20</f>
        <v>0</v>
      </c>
      <c r="O17" s="323">
        <f>LPG!F20</f>
        <v>0</v>
      </c>
      <c r="P17" s="323">
        <f>Kerosene!F20</f>
        <v>0</v>
      </c>
      <c r="Q17" s="323">
        <f>'Marked Gasoil'!F20</f>
        <v>0</v>
      </c>
      <c r="R17" s="323">
        <f>'Light, Medium &amp; Heavy Fuel Oils'!F20</f>
        <v>0</v>
      </c>
      <c r="S17" s="323">
        <f>'Road Diesel'!F20</f>
        <v>0</v>
      </c>
      <c r="T17" s="323">
        <f>Petrol!F20</f>
        <v>0</v>
      </c>
      <c r="U17" s="323">
        <f>'Other Fuels'!F20</f>
        <v>0</v>
      </c>
      <c r="V17" s="398">
        <f t="shared" si="36"/>
        <v>0</v>
      </c>
      <c r="W17" s="349" t="e">
        <f>Electricity!J20</f>
        <v>#N/A</v>
      </c>
      <c r="X17" s="324" t="e">
        <f>NG!J20</f>
        <v>#N/A</v>
      </c>
      <c r="Y17" s="324" t="e">
        <f>LPG!I20</f>
        <v>#N/A</v>
      </c>
      <c r="Z17" s="324" t="e">
        <f>Kerosene!I20</f>
        <v>#N/A</v>
      </c>
      <c r="AA17" s="324" t="e">
        <f>'Marked Gasoil'!I20</f>
        <v>#N/A</v>
      </c>
      <c r="AB17" s="324" t="e">
        <f>'Light, Medium &amp; Heavy Fuel Oils'!I20</f>
        <v>#N/A</v>
      </c>
      <c r="AC17" s="324" t="e">
        <f>'Road Diesel'!I20</f>
        <v>#N/A</v>
      </c>
      <c r="AD17" s="324" t="e">
        <f>Petrol!I20</f>
        <v>#N/A</v>
      </c>
      <c r="AE17" s="324">
        <f>'Other Fuels'!I20</f>
        <v>0</v>
      </c>
      <c r="AF17" s="402" t="e">
        <f t="shared" si="37"/>
        <v>#N/A</v>
      </c>
      <c r="AG17" s="403" t="e">
        <f t="shared" si="38"/>
        <v>#N/A</v>
      </c>
      <c r="AK17" s="361" t="str">
        <f t="shared" si="39"/>
        <v>Nov-0</v>
      </c>
      <c r="AL17" s="363">
        <f t="shared" si="40"/>
        <v>0</v>
      </c>
      <c r="AM17" s="363">
        <f t="shared" si="41"/>
        <v>0</v>
      </c>
      <c r="AN17" s="363">
        <f t="shared" si="42"/>
        <v>0</v>
      </c>
      <c r="AO17" s="363">
        <f t="shared" si="43"/>
        <v>0</v>
      </c>
      <c r="AP17" s="363">
        <f t="shared" si="44"/>
        <v>0</v>
      </c>
      <c r="AQ17" s="363">
        <f t="shared" si="45"/>
        <v>0</v>
      </c>
      <c r="AR17" s="363">
        <f t="shared" si="46"/>
        <v>0</v>
      </c>
      <c r="AS17" s="363">
        <f t="shared" si="47"/>
        <v>0</v>
      </c>
      <c r="AT17" s="363">
        <f t="shared" si="48"/>
        <v>0</v>
      </c>
      <c r="AU17" s="364" t="str">
        <f t="shared" si="49"/>
        <v>Nov-0</v>
      </c>
      <c r="AV17" s="365">
        <f t="shared" si="50"/>
        <v>0</v>
      </c>
      <c r="AW17" s="365">
        <f t="shared" si="51"/>
        <v>0</v>
      </c>
      <c r="AX17" s="365">
        <f t="shared" si="52"/>
        <v>0</v>
      </c>
      <c r="AY17" s="365">
        <f t="shared" si="53"/>
        <v>0</v>
      </c>
      <c r="AZ17" s="365">
        <f t="shared" si="54"/>
        <v>0</v>
      </c>
      <c r="BA17" s="365">
        <f t="shared" si="55"/>
        <v>0</v>
      </c>
      <c r="BB17" s="365">
        <f t="shared" si="56"/>
        <v>0</v>
      </c>
      <c r="BC17" s="365">
        <f t="shared" si="57"/>
        <v>0</v>
      </c>
      <c r="BD17" s="365">
        <f t="shared" si="58"/>
        <v>0</v>
      </c>
      <c r="BE17" s="366" t="str">
        <f t="shared" si="59"/>
        <v>Nov-0</v>
      </c>
      <c r="BF17" s="367" t="e">
        <f t="shared" si="60"/>
        <v>#N/A</v>
      </c>
      <c r="BG17" s="367" t="e">
        <f t="shared" si="61"/>
        <v>#N/A</v>
      </c>
      <c r="BH17" s="367" t="e">
        <f t="shared" si="62"/>
        <v>#N/A</v>
      </c>
      <c r="BI17" s="367" t="e">
        <f t="shared" si="63"/>
        <v>#N/A</v>
      </c>
      <c r="BJ17" s="367" t="e">
        <f t="shared" si="64"/>
        <v>#N/A</v>
      </c>
      <c r="BK17" s="367" t="e">
        <f t="shared" si="65"/>
        <v>#N/A</v>
      </c>
      <c r="BL17" s="367" t="e">
        <f t="shared" si="66"/>
        <v>#N/A</v>
      </c>
      <c r="BM17" s="367" t="e">
        <f t="shared" si="67"/>
        <v>#N/A</v>
      </c>
      <c r="BN17" s="367">
        <f t="shared" si="34"/>
        <v>0</v>
      </c>
    </row>
    <row r="18" spans="1:66" ht="14.25" customHeight="1" thickBot="1" x14ac:dyDescent="0.25">
      <c r="A18" s="550" t="s">
        <v>11</v>
      </c>
      <c r="B18" s="551">
        <f t="shared" si="17"/>
        <v>0</v>
      </c>
      <c r="C18" s="334">
        <f>Electricity!D21</f>
        <v>0</v>
      </c>
      <c r="D18" s="335">
        <f>NG!D21</f>
        <v>0</v>
      </c>
      <c r="E18" s="335">
        <f>LPG!E21</f>
        <v>0</v>
      </c>
      <c r="F18" s="335">
        <f>Kerosene!E21</f>
        <v>0</v>
      </c>
      <c r="G18" s="335">
        <f>'Marked Gasoil'!E21</f>
        <v>0</v>
      </c>
      <c r="H18" s="335">
        <f>'Light, Medium &amp; Heavy Fuel Oils'!E21</f>
        <v>0</v>
      </c>
      <c r="I18" s="335">
        <f>'Road Diesel'!E21</f>
        <v>0</v>
      </c>
      <c r="J18" s="335">
        <f>Petrol!E21</f>
        <v>0</v>
      </c>
      <c r="K18" s="335">
        <f>'Other Fuels'!E21</f>
        <v>0</v>
      </c>
      <c r="L18" s="396">
        <f t="shared" si="35"/>
        <v>0</v>
      </c>
      <c r="M18" s="344">
        <f>Electricity!H21</f>
        <v>0</v>
      </c>
      <c r="N18" s="336">
        <f>NG!H21</f>
        <v>0</v>
      </c>
      <c r="O18" s="336">
        <f>LPG!F21</f>
        <v>0</v>
      </c>
      <c r="P18" s="336">
        <f>Kerosene!F21</f>
        <v>0</v>
      </c>
      <c r="Q18" s="336">
        <f>'Marked Gasoil'!F21</f>
        <v>0</v>
      </c>
      <c r="R18" s="336">
        <f>'Light, Medium &amp; Heavy Fuel Oils'!F21</f>
        <v>0</v>
      </c>
      <c r="S18" s="336">
        <f>'Road Diesel'!F21</f>
        <v>0</v>
      </c>
      <c r="T18" s="336">
        <f>Petrol!F21</f>
        <v>0</v>
      </c>
      <c r="U18" s="336">
        <f>'Other Fuels'!F21</f>
        <v>0</v>
      </c>
      <c r="V18" s="399">
        <f t="shared" si="36"/>
        <v>0</v>
      </c>
      <c r="W18" s="350" t="e">
        <f>Electricity!J21</f>
        <v>#N/A</v>
      </c>
      <c r="X18" s="337" t="e">
        <f>NG!J21</f>
        <v>#N/A</v>
      </c>
      <c r="Y18" s="337" t="e">
        <f>LPG!I21</f>
        <v>#N/A</v>
      </c>
      <c r="Z18" s="337" t="e">
        <f>Kerosene!I21</f>
        <v>#N/A</v>
      </c>
      <c r="AA18" s="337" t="e">
        <f>'Marked Gasoil'!I21</f>
        <v>#N/A</v>
      </c>
      <c r="AB18" s="337" t="e">
        <f>'Light, Medium &amp; Heavy Fuel Oils'!I21</f>
        <v>#N/A</v>
      </c>
      <c r="AC18" s="337" t="e">
        <f>'Road Diesel'!I21</f>
        <v>#N/A</v>
      </c>
      <c r="AD18" s="337" t="e">
        <f>Petrol!I21</f>
        <v>#N/A</v>
      </c>
      <c r="AE18" s="337">
        <f>'Other Fuels'!I21</f>
        <v>0</v>
      </c>
      <c r="AF18" s="404" t="e">
        <f t="shared" si="37"/>
        <v>#N/A</v>
      </c>
      <c r="AG18" s="405" t="e">
        <f t="shared" si="38"/>
        <v>#N/A</v>
      </c>
      <c r="AK18" s="361" t="str">
        <f t="shared" si="39"/>
        <v>Dec-0</v>
      </c>
      <c r="AL18" s="363">
        <f t="shared" si="40"/>
        <v>0</v>
      </c>
      <c r="AM18" s="363">
        <f t="shared" si="41"/>
        <v>0</v>
      </c>
      <c r="AN18" s="363">
        <f t="shared" si="42"/>
        <v>0</v>
      </c>
      <c r="AO18" s="363">
        <f t="shared" si="43"/>
        <v>0</v>
      </c>
      <c r="AP18" s="363">
        <f t="shared" si="44"/>
        <v>0</v>
      </c>
      <c r="AQ18" s="363">
        <f t="shared" si="45"/>
        <v>0</v>
      </c>
      <c r="AR18" s="363">
        <f t="shared" si="46"/>
        <v>0</v>
      </c>
      <c r="AS18" s="363">
        <f t="shared" si="47"/>
        <v>0</v>
      </c>
      <c r="AT18" s="363">
        <f t="shared" si="48"/>
        <v>0</v>
      </c>
      <c r="AU18" s="364" t="str">
        <f t="shared" si="49"/>
        <v>Dec-0</v>
      </c>
      <c r="AV18" s="365">
        <f t="shared" si="50"/>
        <v>0</v>
      </c>
      <c r="AW18" s="365">
        <f t="shared" si="51"/>
        <v>0</v>
      </c>
      <c r="AX18" s="365">
        <f t="shared" si="52"/>
        <v>0</v>
      </c>
      <c r="AY18" s="365">
        <f t="shared" si="53"/>
        <v>0</v>
      </c>
      <c r="AZ18" s="365">
        <f t="shared" si="54"/>
        <v>0</v>
      </c>
      <c r="BA18" s="365">
        <f t="shared" si="55"/>
        <v>0</v>
      </c>
      <c r="BB18" s="365">
        <f t="shared" si="56"/>
        <v>0</v>
      </c>
      <c r="BC18" s="365">
        <f t="shared" si="57"/>
        <v>0</v>
      </c>
      <c r="BD18" s="365">
        <f t="shared" si="58"/>
        <v>0</v>
      </c>
      <c r="BE18" s="366" t="str">
        <f t="shared" si="59"/>
        <v>Dec-0</v>
      </c>
      <c r="BF18" s="367" t="e">
        <f t="shared" si="60"/>
        <v>#N/A</v>
      </c>
      <c r="BG18" s="367" t="e">
        <f t="shared" si="61"/>
        <v>#N/A</v>
      </c>
      <c r="BH18" s="367" t="e">
        <f t="shared" si="62"/>
        <v>#N/A</v>
      </c>
      <c r="BI18" s="367" t="e">
        <f t="shared" si="63"/>
        <v>#N/A</v>
      </c>
      <c r="BJ18" s="367" t="e">
        <f t="shared" si="64"/>
        <v>#N/A</v>
      </c>
      <c r="BK18" s="367" t="e">
        <f t="shared" si="65"/>
        <v>#N/A</v>
      </c>
      <c r="BL18" s="367" t="e">
        <f t="shared" si="66"/>
        <v>#N/A</v>
      </c>
      <c r="BM18" s="367" t="e">
        <f t="shared" si="67"/>
        <v>#N/A</v>
      </c>
      <c r="BN18" s="367">
        <f t="shared" si="34"/>
        <v>0</v>
      </c>
    </row>
    <row r="19" spans="1:66" ht="19.5" customHeight="1" thickBot="1" x14ac:dyDescent="0.25">
      <c r="A19" s="114" t="s">
        <v>24</v>
      </c>
      <c r="B19" s="552">
        <f>Year1</f>
        <v>0</v>
      </c>
      <c r="C19" s="357">
        <f>SUM(C7:C18)</f>
        <v>0</v>
      </c>
      <c r="D19" s="351">
        <f>SUM(D7:D18)</f>
        <v>0</v>
      </c>
      <c r="E19" s="358">
        <f>SUM(E7:E18)</f>
        <v>0</v>
      </c>
      <c r="F19" s="358">
        <f t="shared" ref="F19:I19" si="68">SUM(F7:F18)</f>
        <v>0</v>
      </c>
      <c r="G19" s="358">
        <f t="shared" si="68"/>
        <v>0</v>
      </c>
      <c r="H19" s="358">
        <f t="shared" si="68"/>
        <v>0</v>
      </c>
      <c r="I19" s="358">
        <f t="shared" si="68"/>
        <v>0</v>
      </c>
      <c r="J19" s="351">
        <f>SUM(J7:J18)</f>
        <v>0</v>
      </c>
      <c r="K19" s="351">
        <f t="shared" ref="K19" si="69">SUM(K7:K18)</f>
        <v>0</v>
      </c>
      <c r="L19" s="356">
        <f>SUM(L7:L18)</f>
        <v>0</v>
      </c>
      <c r="M19" s="352">
        <f>SUM(M7:M18)</f>
        <v>0</v>
      </c>
      <c r="N19" s="353">
        <f t="shared" ref="N19:V19" si="70">SUM(N7:N18)</f>
        <v>0</v>
      </c>
      <c r="O19" s="353">
        <f t="shared" si="70"/>
        <v>0</v>
      </c>
      <c r="P19" s="353">
        <f t="shared" si="70"/>
        <v>0</v>
      </c>
      <c r="Q19" s="353">
        <f t="shared" si="70"/>
        <v>0</v>
      </c>
      <c r="R19" s="353">
        <f t="shared" si="70"/>
        <v>0</v>
      </c>
      <c r="S19" s="353">
        <f t="shared" si="70"/>
        <v>0</v>
      </c>
      <c r="T19" s="353">
        <f t="shared" si="70"/>
        <v>0</v>
      </c>
      <c r="U19" s="353">
        <f t="shared" si="70"/>
        <v>0</v>
      </c>
      <c r="V19" s="353">
        <f t="shared" si="70"/>
        <v>0</v>
      </c>
      <c r="W19" s="359" t="e">
        <f t="shared" ref="W19:X19" si="71">SUM(W7:W18)</f>
        <v>#N/A</v>
      </c>
      <c r="X19" s="354" t="e">
        <f t="shared" si="71"/>
        <v>#N/A</v>
      </c>
      <c r="Y19" s="354" t="e">
        <f t="shared" ref="Y19:AG19" si="72">SUM(Y7:Y18)</f>
        <v>#N/A</v>
      </c>
      <c r="Z19" s="354" t="e">
        <f t="shared" si="72"/>
        <v>#N/A</v>
      </c>
      <c r="AA19" s="354" t="e">
        <f t="shared" si="72"/>
        <v>#N/A</v>
      </c>
      <c r="AB19" s="354" t="e">
        <f t="shared" si="72"/>
        <v>#N/A</v>
      </c>
      <c r="AC19" s="354" t="e">
        <f t="shared" si="72"/>
        <v>#N/A</v>
      </c>
      <c r="AD19" s="354" t="e">
        <f t="shared" si="72"/>
        <v>#N/A</v>
      </c>
      <c r="AE19" s="354">
        <f t="shared" si="72"/>
        <v>0</v>
      </c>
      <c r="AF19" s="354" t="e">
        <f t="shared" si="72"/>
        <v>#N/A</v>
      </c>
      <c r="AG19" s="355" t="e">
        <f t="shared" si="72"/>
        <v>#N/A</v>
      </c>
      <c r="AK19" s="361">
        <f>B19</f>
        <v>0</v>
      </c>
      <c r="AL19" s="363">
        <f>C19</f>
        <v>0</v>
      </c>
      <c r="AM19" s="363">
        <f t="shared" ref="AM19:AT19" si="73">D19</f>
        <v>0</v>
      </c>
      <c r="AN19" s="363">
        <f t="shared" si="73"/>
        <v>0</v>
      </c>
      <c r="AO19" s="363">
        <f t="shared" si="73"/>
        <v>0</v>
      </c>
      <c r="AP19" s="363">
        <f t="shared" si="73"/>
        <v>0</v>
      </c>
      <c r="AQ19" s="363">
        <f t="shared" si="73"/>
        <v>0</v>
      </c>
      <c r="AR19" s="363">
        <f t="shared" si="73"/>
        <v>0</v>
      </c>
      <c r="AS19" s="363">
        <f t="shared" si="73"/>
        <v>0</v>
      </c>
      <c r="AT19" s="363">
        <f t="shared" si="73"/>
        <v>0</v>
      </c>
      <c r="AU19" s="364">
        <f>AK19</f>
        <v>0</v>
      </c>
      <c r="AV19" s="365">
        <f t="shared" ref="AV19" si="74">M19</f>
        <v>0</v>
      </c>
      <c r="AW19" s="365">
        <f t="shared" ref="AW19" si="75">N19</f>
        <v>0</v>
      </c>
      <c r="AX19" s="365">
        <f t="shared" ref="AX19" si="76">O19</f>
        <v>0</v>
      </c>
      <c r="AY19" s="365">
        <f t="shared" ref="AY19" si="77">P19</f>
        <v>0</v>
      </c>
      <c r="AZ19" s="365">
        <f t="shared" ref="AZ19" si="78">Q19</f>
        <v>0</v>
      </c>
      <c r="BA19" s="365">
        <f t="shared" ref="BA19" si="79">R19</f>
        <v>0</v>
      </c>
      <c r="BB19" s="365">
        <f t="shared" ref="BB19" si="80">S19</f>
        <v>0</v>
      </c>
      <c r="BC19" s="365">
        <f t="shared" ref="BC19" si="81">T19</f>
        <v>0</v>
      </c>
      <c r="BD19" s="365">
        <f t="shared" ref="BD19" si="82">U19</f>
        <v>0</v>
      </c>
      <c r="BE19" s="364">
        <f>AK19</f>
        <v>0</v>
      </c>
      <c r="BF19" s="367" t="e">
        <f t="shared" ref="BF19" si="83">W19</f>
        <v>#N/A</v>
      </c>
      <c r="BG19" s="367" t="e">
        <f t="shared" ref="BG19" si="84">X19</f>
        <v>#N/A</v>
      </c>
      <c r="BH19" s="367" t="e">
        <f t="shared" ref="BH19" si="85">Y19</f>
        <v>#N/A</v>
      </c>
      <c r="BI19" s="367" t="e">
        <f t="shared" ref="BI19" si="86">Z19</f>
        <v>#N/A</v>
      </c>
      <c r="BJ19" s="367" t="e">
        <f t="shared" ref="BJ19" si="87">AA19</f>
        <v>#N/A</v>
      </c>
      <c r="BK19" s="367" t="e">
        <f t="shared" ref="BK19" si="88">AB19</f>
        <v>#N/A</v>
      </c>
      <c r="BL19" s="367" t="e">
        <f t="shared" ref="BL19" si="89">AC19</f>
        <v>#N/A</v>
      </c>
      <c r="BM19" s="367" t="e">
        <f t="shared" ref="BM19" si="90">AD19</f>
        <v>#N/A</v>
      </c>
      <c r="BN19" s="367">
        <f t="shared" ref="BN19" si="91">AE19</f>
        <v>0</v>
      </c>
    </row>
    <row r="20" spans="1:66" ht="12.75" thickBot="1" x14ac:dyDescent="0.25">
      <c r="AK20" s="320"/>
    </row>
    <row r="21" spans="1:66" x14ac:dyDescent="0.2">
      <c r="A21" s="568">
        <f>Year1</f>
        <v>0</v>
      </c>
      <c r="B21" s="569"/>
      <c r="C21" s="369"/>
      <c r="D21" s="370"/>
      <c r="E21" s="370"/>
      <c r="F21" s="370"/>
      <c r="G21" s="370"/>
      <c r="H21" s="370"/>
      <c r="I21" s="370"/>
      <c r="J21" s="370"/>
      <c r="K21" s="370"/>
      <c r="L21" s="371"/>
      <c r="M21" s="369"/>
      <c r="N21" s="370"/>
      <c r="O21" s="370"/>
      <c r="P21" s="370"/>
      <c r="Q21" s="370"/>
      <c r="R21" s="370"/>
      <c r="S21" s="370"/>
      <c r="T21" s="370"/>
      <c r="U21" s="370"/>
      <c r="V21" s="371"/>
      <c r="W21" s="369"/>
      <c r="X21" s="370"/>
      <c r="Y21" s="370"/>
      <c r="Z21" s="370"/>
      <c r="AA21" s="370"/>
      <c r="AB21" s="370"/>
      <c r="AC21" s="370"/>
      <c r="AD21" s="370"/>
      <c r="AE21" s="370"/>
      <c r="AF21" s="370"/>
      <c r="AG21" s="377"/>
      <c r="AK21" s="320"/>
    </row>
    <row r="22" spans="1:66" x14ac:dyDescent="0.2">
      <c r="A22" s="570"/>
      <c r="B22" s="571"/>
      <c r="C22" s="372"/>
      <c r="D22" s="368"/>
      <c r="E22" s="368"/>
      <c r="F22" s="368"/>
      <c r="G22" s="368"/>
      <c r="H22" s="368"/>
      <c r="I22" s="368"/>
      <c r="J22" s="368"/>
      <c r="K22" s="368"/>
      <c r="L22" s="373"/>
      <c r="M22" s="372"/>
      <c r="N22" s="368"/>
      <c r="O22" s="368"/>
      <c r="P22" s="368"/>
      <c r="Q22" s="368"/>
      <c r="R22" s="368"/>
      <c r="S22" s="368"/>
      <c r="T22" s="368"/>
      <c r="U22" s="368"/>
      <c r="V22" s="373"/>
      <c r="W22" s="372"/>
      <c r="X22" s="368"/>
      <c r="Y22" s="368"/>
      <c r="Z22" s="368"/>
      <c r="AA22" s="368"/>
      <c r="AB22" s="368"/>
      <c r="AC22" s="368"/>
      <c r="AD22" s="368"/>
      <c r="AE22" s="368"/>
      <c r="AF22" s="368"/>
      <c r="AG22" s="378"/>
      <c r="AK22" s="320"/>
    </row>
    <row r="23" spans="1:66" x14ac:dyDescent="0.2">
      <c r="A23" s="570"/>
      <c r="B23" s="571"/>
      <c r="C23" s="372"/>
      <c r="D23" s="368"/>
      <c r="E23" s="368"/>
      <c r="F23" s="368"/>
      <c r="G23" s="368"/>
      <c r="H23" s="368"/>
      <c r="I23" s="368"/>
      <c r="J23" s="368"/>
      <c r="K23" s="368"/>
      <c r="L23" s="373"/>
      <c r="M23" s="372"/>
      <c r="N23" s="368"/>
      <c r="O23" s="368"/>
      <c r="P23" s="368"/>
      <c r="Q23" s="368"/>
      <c r="R23" s="368"/>
      <c r="S23" s="368"/>
      <c r="T23" s="368"/>
      <c r="U23" s="368"/>
      <c r="V23" s="373"/>
      <c r="W23" s="372"/>
      <c r="X23" s="368"/>
      <c r="Y23" s="368"/>
      <c r="Z23" s="368"/>
      <c r="AA23" s="368"/>
      <c r="AB23" s="368"/>
      <c r="AC23" s="368"/>
      <c r="AD23" s="368"/>
      <c r="AE23" s="368"/>
      <c r="AF23" s="368"/>
      <c r="AG23" s="378"/>
      <c r="AK23" s="320"/>
    </row>
    <row r="24" spans="1:66" x14ac:dyDescent="0.2">
      <c r="A24" s="570"/>
      <c r="B24" s="571"/>
      <c r="C24" s="372"/>
      <c r="D24" s="368"/>
      <c r="E24" s="368"/>
      <c r="F24" s="368"/>
      <c r="G24" s="368"/>
      <c r="H24" s="368"/>
      <c r="I24" s="368"/>
      <c r="J24" s="368"/>
      <c r="K24" s="368"/>
      <c r="L24" s="373"/>
      <c r="M24" s="372"/>
      <c r="N24" s="368"/>
      <c r="O24" s="368"/>
      <c r="P24" s="368"/>
      <c r="Q24" s="368"/>
      <c r="R24" s="368"/>
      <c r="S24" s="368"/>
      <c r="T24" s="368"/>
      <c r="U24" s="368"/>
      <c r="V24" s="373"/>
      <c r="W24" s="372"/>
      <c r="X24" s="368"/>
      <c r="Y24" s="368"/>
      <c r="Z24" s="368"/>
      <c r="AA24" s="368"/>
      <c r="AB24" s="368"/>
      <c r="AC24" s="368"/>
      <c r="AD24" s="368"/>
      <c r="AE24" s="368"/>
      <c r="AF24" s="368"/>
      <c r="AG24" s="378"/>
    </row>
    <row r="25" spans="1:66" x14ac:dyDescent="0.2">
      <c r="A25" s="570"/>
      <c r="B25" s="571"/>
      <c r="C25" s="372"/>
      <c r="D25" s="368"/>
      <c r="E25" s="368"/>
      <c r="F25" s="368"/>
      <c r="G25" s="368"/>
      <c r="H25" s="368"/>
      <c r="I25" s="368"/>
      <c r="J25" s="368"/>
      <c r="K25" s="368"/>
      <c r="L25" s="373"/>
      <c r="M25" s="372"/>
      <c r="N25" s="368"/>
      <c r="O25" s="368"/>
      <c r="P25" s="368"/>
      <c r="Q25" s="368"/>
      <c r="R25" s="368"/>
      <c r="S25" s="368"/>
      <c r="T25" s="368"/>
      <c r="U25" s="368"/>
      <c r="V25" s="373"/>
      <c r="W25" s="372"/>
      <c r="X25" s="368"/>
      <c r="Y25" s="368"/>
      <c r="Z25" s="368"/>
      <c r="AA25" s="368"/>
      <c r="AB25" s="368"/>
      <c r="AC25" s="368"/>
      <c r="AD25" s="368"/>
      <c r="AE25" s="368"/>
      <c r="AF25" s="368"/>
      <c r="AG25" s="378"/>
    </row>
    <row r="26" spans="1:66" x14ac:dyDescent="0.2">
      <c r="A26" s="570"/>
      <c r="B26" s="571"/>
      <c r="C26" s="372"/>
      <c r="D26" s="368"/>
      <c r="E26" s="368"/>
      <c r="F26" s="368"/>
      <c r="G26" s="368"/>
      <c r="H26" s="368"/>
      <c r="I26" s="368"/>
      <c r="J26" s="368"/>
      <c r="K26" s="368"/>
      <c r="L26" s="373"/>
      <c r="M26" s="372"/>
      <c r="N26" s="368"/>
      <c r="O26" s="368"/>
      <c r="P26" s="368"/>
      <c r="Q26" s="368"/>
      <c r="R26" s="368"/>
      <c r="S26" s="368"/>
      <c r="T26" s="368"/>
      <c r="U26" s="368"/>
      <c r="V26" s="373"/>
      <c r="W26" s="372"/>
      <c r="X26" s="368"/>
      <c r="Y26" s="368"/>
      <c r="Z26" s="368"/>
      <c r="AA26" s="368"/>
      <c r="AB26" s="368"/>
      <c r="AC26" s="368"/>
      <c r="AD26" s="368"/>
      <c r="AE26" s="368"/>
      <c r="AF26" s="368"/>
      <c r="AG26" s="378"/>
    </row>
    <row r="27" spans="1:66" x14ac:dyDescent="0.2">
      <c r="A27" s="570"/>
      <c r="B27" s="571"/>
      <c r="C27" s="372"/>
      <c r="D27" s="368"/>
      <c r="E27" s="368"/>
      <c r="F27" s="368"/>
      <c r="G27" s="368"/>
      <c r="H27" s="368"/>
      <c r="I27" s="368"/>
      <c r="J27" s="368"/>
      <c r="K27" s="368"/>
      <c r="L27" s="373"/>
      <c r="M27" s="372"/>
      <c r="N27" s="368"/>
      <c r="O27" s="368"/>
      <c r="P27" s="368"/>
      <c r="Q27" s="368"/>
      <c r="R27" s="368"/>
      <c r="S27" s="368"/>
      <c r="T27" s="368"/>
      <c r="U27" s="368"/>
      <c r="V27" s="373"/>
      <c r="W27" s="372"/>
      <c r="X27" s="368"/>
      <c r="Y27" s="368"/>
      <c r="Z27" s="368"/>
      <c r="AA27" s="368"/>
      <c r="AB27" s="368"/>
      <c r="AC27" s="368"/>
      <c r="AD27" s="368"/>
      <c r="AE27" s="368"/>
      <c r="AF27" s="368"/>
      <c r="AG27" s="378"/>
    </row>
    <row r="28" spans="1:66" x14ac:dyDescent="0.2">
      <c r="A28" s="570"/>
      <c r="B28" s="571"/>
      <c r="C28" s="372"/>
      <c r="D28" s="368"/>
      <c r="E28" s="368"/>
      <c r="F28" s="368"/>
      <c r="G28" s="368"/>
      <c r="H28" s="368"/>
      <c r="I28" s="368"/>
      <c r="J28" s="368"/>
      <c r="K28" s="368"/>
      <c r="L28" s="373"/>
      <c r="M28" s="372"/>
      <c r="N28" s="368"/>
      <c r="O28" s="368"/>
      <c r="P28" s="368"/>
      <c r="Q28" s="368"/>
      <c r="R28" s="368"/>
      <c r="S28" s="368"/>
      <c r="T28" s="368"/>
      <c r="U28" s="368"/>
      <c r="V28" s="373"/>
      <c r="W28" s="372"/>
      <c r="X28" s="368"/>
      <c r="Y28" s="368"/>
      <c r="Z28" s="368"/>
      <c r="AA28" s="368"/>
      <c r="AB28" s="368"/>
      <c r="AC28" s="368"/>
      <c r="AD28" s="368"/>
      <c r="AE28" s="368"/>
      <c r="AF28" s="368"/>
      <c r="AG28" s="378"/>
    </row>
    <row r="29" spans="1:66" x14ac:dyDescent="0.2">
      <c r="A29" s="570"/>
      <c r="B29" s="571"/>
      <c r="C29" s="372"/>
      <c r="D29" s="368"/>
      <c r="E29" s="368"/>
      <c r="F29" s="368"/>
      <c r="G29" s="368"/>
      <c r="H29" s="368"/>
      <c r="I29" s="368"/>
      <c r="J29" s="368"/>
      <c r="K29" s="368"/>
      <c r="L29" s="373"/>
      <c r="M29" s="372"/>
      <c r="N29" s="368"/>
      <c r="O29" s="368"/>
      <c r="P29" s="368"/>
      <c r="Q29" s="368"/>
      <c r="R29" s="368"/>
      <c r="S29" s="368"/>
      <c r="T29" s="368"/>
      <c r="U29" s="368"/>
      <c r="V29" s="373"/>
      <c r="W29" s="372"/>
      <c r="X29" s="368"/>
      <c r="Y29" s="368"/>
      <c r="Z29" s="368"/>
      <c r="AA29" s="368"/>
      <c r="AB29" s="368"/>
      <c r="AC29" s="368"/>
      <c r="AD29" s="368"/>
      <c r="AE29" s="368"/>
      <c r="AF29" s="368"/>
      <c r="AG29" s="378"/>
    </row>
    <row r="30" spans="1:66" x14ac:dyDescent="0.2">
      <c r="A30" s="570"/>
      <c r="B30" s="571"/>
      <c r="C30" s="372"/>
      <c r="D30" s="368"/>
      <c r="E30" s="368"/>
      <c r="F30" s="368"/>
      <c r="G30" s="368"/>
      <c r="H30" s="368"/>
      <c r="I30" s="368"/>
      <c r="J30" s="368"/>
      <c r="K30" s="368"/>
      <c r="L30" s="373"/>
      <c r="M30" s="372"/>
      <c r="N30" s="368"/>
      <c r="O30" s="368"/>
      <c r="P30" s="368"/>
      <c r="Q30" s="368"/>
      <c r="R30" s="368"/>
      <c r="S30" s="368"/>
      <c r="T30" s="368"/>
      <c r="U30" s="368"/>
      <c r="V30" s="373"/>
      <c r="W30" s="372"/>
      <c r="X30" s="368"/>
      <c r="Y30" s="368"/>
      <c r="Z30" s="368"/>
      <c r="AA30" s="368"/>
      <c r="AB30" s="368"/>
      <c r="AC30" s="368"/>
      <c r="AD30" s="368"/>
      <c r="AE30" s="368"/>
      <c r="AF30" s="368"/>
      <c r="AG30" s="378"/>
    </row>
    <row r="31" spans="1:66" x14ac:dyDescent="0.2">
      <c r="A31" s="570"/>
      <c r="B31" s="571"/>
      <c r="C31" s="372"/>
      <c r="D31" s="368"/>
      <c r="E31" s="368"/>
      <c r="F31" s="368"/>
      <c r="G31" s="368"/>
      <c r="H31" s="368"/>
      <c r="I31" s="368"/>
      <c r="J31" s="368"/>
      <c r="K31" s="368"/>
      <c r="L31" s="373"/>
      <c r="M31" s="372"/>
      <c r="N31" s="368"/>
      <c r="O31" s="368"/>
      <c r="P31" s="368"/>
      <c r="Q31" s="368"/>
      <c r="R31" s="368"/>
      <c r="S31" s="368"/>
      <c r="T31" s="368"/>
      <c r="U31" s="368"/>
      <c r="V31" s="373"/>
      <c r="W31" s="372"/>
      <c r="X31" s="368"/>
      <c r="Y31" s="368"/>
      <c r="Z31" s="368"/>
      <c r="AA31" s="368"/>
      <c r="AB31" s="368"/>
      <c r="AC31" s="368"/>
      <c r="AD31" s="368"/>
      <c r="AE31" s="368"/>
      <c r="AF31" s="368"/>
      <c r="AG31" s="378"/>
    </row>
    <row r="32" spans="1:66" x14ac:dyDescent="0.2">
      <c r="A32" s="570"/>
      <c r="B32" s="571"/>
      <c r="C32" s="372"/>
      <c r="D32" s="368"/>
      <c r="E32" s="368"/>
      <c r="F32" s="368"/>
      <c r="G32" s="368"/>
      <c r="H32" s="368"/>
      <c r="I32" s="368"/>
      <c r="J32" s="368"/>
      <c r="K32" s="368"/>
      <c r="L32" s="373"/>
      <c r="M32" s="372"/>
      <c r="N32" s="368"/>
      <c r="O32" s="368"/>
      <c r="P32" s="368"/>
      <c r="Q32" s="368"/>
      <c r="R32" s="368"/>
      <c r="S32" s="368"/>
      <c r="T32" s="368"/>
      <c r="U32" s="368"/>
      <c r="V32" s="373"/>
      <c r="W32" s="372"/>
      <c r="X32" s="368"/>
      <c r="Y32" s="368"/>
      <c r="Z32" s="368"/>
      <c r="AA32" s="368"/>
      <c r="AB32" s="368"/>
      <c r="AC32" s="368"/>
      <c r="AD32" s="368"/>
      <c r="AE32" s="368"/>
      <c r="AF32" s="368"/>
      <c r="AG32" s="378"/>
    </row>
    <row r="33" spans="1:37" x14ac:dyDescent="0.2">
      <c r="A33" s="570"/>
      <c r="B33" s="571"/>
      <c r="C33" s="372"/>
      <c r="D33" s="368"/>
      <c r="E33" s="368"/>
      <c r="F33" s="368"/>
      <c r="G33" s="368"/>
      <c r="H33" s="368"/>
      <c r="I33" s="368"/>
      <c r="J33" s="368"/>
      <c r="K33" s="368"/>
      <c r="L33" s="373"/>
      <c r="M33" s="372"/>
      <c r="N33" s="368"/>
      <c r="O33" s="368"/>
      <c r="P33" s="368"/>
      <c r="Q33" s="368"/>
      <c r="R33" s="368"/>
      <c r="S33" s="368"/>
      <c r="T33" s="368"/>
      <c r="U33" s="368"/>
      <c r="V33" s="373"/>
      <c r="W33" s="372"/>
      <c r="X33" s="368"/>
      <c r="Y33" s="368"/>
      <c r="Z33" s="368"/>
      <c r="AA33" s="368"/>
      <c r="AB33" s="368"/>
      <c r="AC33" s="368"/>
      <c r="AD33" s="368"/>
      <c r="AE33" s="368"/>
      <c r="AF33" s="368"/>
      <c r="AG33" s="378"/>
    </row>
    <row r="34" spans="1:37" x14ac:dyDescent="0.2">
      <c r="A34" s="570"/>
      <c r="B34" s="571"/>
      <c r="C34" s="372"/>
      <c r="D34" s="368"/>
      <c r="E34" s="368"/>
      <c r="F34" s="368"/>
      <c r="G34" s="368"/>
      <c r="H34" s="368"/>
      <c r="I34" s="368"/>
      <c r="J34" s="368"/>
      <c r="K34" s="368"/>
      <c r="L34" s="373"/>
      <c r="M34" s="372"/>
      <c r="N34" s="368"/>
      <c r="O34" s="368"/>
      <c r="P34" s="368"/>
      <c r="Q34" s="368"/>
      <c r="R34" s="368"/>
      <c r="S34" s="368"/>
      <c r="T34" s="368"/>
      <c r="U34" s="368"/>
      <c r="V34" s="373"/>
      <c r="W34" s="372"/>
      <c r="X34" s="368"/>
      <c r="Y34" s="368"/>
      <c r="Z34" s="368"/>
      <c r="AA34" s="368"/>
      <c r="AB34" s="368"/>
      <c r="AC34" s="368"/>
      <c r="AD34" s="368"/>
      <c r="AE34" s="368"/>
      <c r="AF34" s="368"/>
      <c r="AG34" s="378"/>
    </row>
    <row r="35" spans="1:37" x14ac:dyDescent="0.2">
      <c r="A35" s="570"/>
      <c r="B35" s="571"/>
      <c r="C35" s="372"/>
      <c r="D35" s="368"/>
      <c r="E35" s="368"/>
      <c r="F35" s="368"/>
      <c r="G35" s="368"/>
      <c r="H35" s="368"/>
      <c r="I35" s="368"/>
      <c r="J35" s="368"/>
      <c r="K35" s="368"/>
      <c r="L35" s="373"/>
      <c r="M35" s="372"/>
      <c r="N35" s="368"/>
      <c r="O35" s="368"/>
      <c r="P35" s="368"/>
      <c r="Q35" s="368"/>
      <c r="R35" s="368"/>
      <c r="S35" s="368"/>
      <c r="T35" s="368"/>
      <c r="U35" s="368"/>
      <c r="V35" s="373"/>
      <c r="W35" s="372"/>
      <c r="X35" s="368"/>
      <c r="Y35" s="368"/>
      <c r="Z35" s="368"/>
      <c r="AA35" s="368"/>
      <c r="AB35" s="368"/>
      <c r="AC35" s="368"/>
      <c r="AD35" s="368"/>
      <c r="AE35" s="368"/>
      <c r="AF35" s="368"/>
      <c r="AG35" s="378"/>
    </row>
    <row r="36" spans="1:37" x14ac:dyDescent="0.2">
      <c r="A36" s="570"/>
      <c r="B36" s="571"/>
      <c r="C36" s="372"/>
      <c r="D36" s="368"/>
      <c r="E36" s="368"/>
      <c r="F36" s="368"/>
      <c r="G36" s="368"/>
      <c r="H36" s="368"/>
      <c r="I36" s="368"/>
      <c r="J36" s="368"/>
      <c r="K36" s="368"/>
      <c r="L36" s="373"/>
      <c r="M36" s="372"/>
      <c r="N36" s="368"/>
      <c r="O36" s="368"/>
      <c r="P36" s="368"/>
      <c r="Q36" s="368"/>
      <c r="R36" s="368"/>
      <c r="S36" s="368"/>
      <c r="T36" s="368"/>
      <c r="U36" s="368"/>
      <c r="V36" s="373"/>
      <c r="W36" s="372"/>
      <c r="X36" s="368"/>
      <c r="Y36" s="368"/>
      <c r="Z36" s="368"/>
      <c r="AA36" s="368"/>
      <c r="AB36" s="368"/>
      <c r="AC36" s="368"/>
      <c r="AD36" s="368"/>
      <c r="AE36" s="368"/>
      <c r="AF36" s="368"/>
      <c r="AG36" s="378"/>
    </row>
    <row r="37" spans="1:37" x14ac:dyDescent="0.2">
      <c r="A37" s="570"/>
      <c r="B37" s="571"/>
      <c r="C37" s="372"/>
      <c r="D37" s="368"/>
      <c r="E37" s="368"/>
      <c r="F37" s="368"/>
      <c r="G37" s="368"/>
      <c r="H37" s="368"/>
      <c r="I37" s="368"/>
      <c r="J37" s="368"/>
      <c r="K37" s="368"/>
      <c r="L37" s="373"/>
      <c r="M37" s="372"/>
      <c r="N37" s="368"/>
      <c r="O37" s="368"/>
      <c r="P37" s="368"/>
      <c r="Q37" s="368"/>
      <c r="R37" s="368"/>
      <c r="S37" s="368"/>
      <c r="T37" s="368"/>
      <c r="U37" s="368"/>
      <c r="V37" s="373"/>
      <c r="W37" s="372"/>
      <c r="X37" s="368"/>
      <c r="Y37" s="368"/>
      <c r="Z37" s="368"/>
      <c r="AA37" s="368"/>
      <c r="AB37" s="368"/>
      <c r="AC37" s="368"/>
      <c r="AD37" s="368"/>
      <c r="AE37" s="368"/>
      <c r="AF37" s="368"/>
      <c r="AG37" s="378"/>
    </row>
    <row r="38" spans="1:37" x14ac:dyDescent="0.2">
      <c r="A38" s="570"/>
      <c r="B38" s="571"/>
      <c r="C38" s="372"/>
      <c r="D38" s="368"/>
      <c r="E38" s="368"/>
      <c r="F38" s="368"/>
      <c r="G38" s="368"/>
      <c r="H38" s="368"/>
      <c r="I38" s="368"/>
      <c r="J38" s="368"/>
      <c r="K38" s="368"/>
      <c r="L38" s="373"/>
      <c r="M38" s="372"/>
      <c r="N38" s="368"/>
      <c r="O38" s="368"/>
      <c r="P38" s="368"/>
      <c r="Q38" s="368"/>
      <c r="R38" s="368"/>
      <c r="S38" s="368"/>
      <c r="T38" s="368"/>
      <c r="U38" s="368"/>
      <c r="V38" s="373"/>
      <c r="W38" s="372"/>
      <c r="X38" s="368"/>
      <c r="Y38" s="368"/>
      <c r="Z38" s="368"/>
      <c r="AA38" s="368"/>
      <c r="AB38" s="368"/>
      <c r="AC38" s="368"/>
      <c r="AD38" s="368"/>
      <c r="AE38" s="368"/>
      <c r="AF38" s="368"/>
      <c r="AG38" s="378"/>
    </row>
    <row r="39" spans="1:37" x14ac:dyDescent="0.2">
      <c r="A39" s="570"/>
      <c r="B39" s="571"/>
      <c r="C39" s="372"/>
      <c r="D39" s="368"/>
      <c r="E39" s="368"/>
      <c r="F39" s="368"/>
      <c r="G39" s="368"/>
      <c r="H39" s="368"/>
      <c r="I39" s="368"/>
      <c r="J39" s="368"/>
      <c r="K39" s="368"/>
      <c r="L39" s="373"/>
      <c r="M39" s="372"/>
      <c r="N39" s="368"/>
      <c r="O39" s="368"/>
      <c r="P39" s="368"/>
      <c r="Q39" s="368"/>
      <c r="R39" s="368"/>
      <c r="S39" s="368"/>
      <c r="T39" s="368"/>
      <c r="U39" s="368"/>
      <c r="V39" s="373"/>
      <c r="W39" s="372"/>
      <c r="X39" s="368"/>
      <c r="Y39" s="368"/>
      <c r="Z39" s="368"/>
      <c r="AA39" s="368"/>
      <c r="AB39" s="368"/>
      <c r="AC39" s="368"/>
      <c r="AD39" s="368"/>
      <c r="AE39" s="368"/>
      <c r="AF39" s="368"/>
      <c r="AG39" s="378"/>
    </row>
    <row r="40" spans="1:37" x14ac:dyDescent="0.2">
      <c r="A40" s="570"/>
      <c r="B40" s="571"/>
      <c r="C40" s="372"/>
      <c r="D40" s="368"/>
      <c r="E40" s="368"/>
      <c r="F40" s="368"/>
      <c r="G40" s="368"/>
      <c r="H40" s="368"/>
      <c r="I40" s="368"/>
      <c r="J40" s="368"/>
      <c r="K40" s="368"/>
      <c r="L40" s="373"/>
      <c r="M40" s="372"/>
      <c r="N40" s="368"/>
      <c r="O40" s="368"/>
      <c r="P40" s="368"/>
      <c r="Q40" s="368"/>
      <c r="R40" s="368"/>
      <c r="S40" s="368"/>
      <c r="T40" s="368"/>
      <c r="U40" s="368"/>
      <c r="V40" s="373"/>
      <c r="W40" s="372"/>
      <c r="X40" s="368"/>
      <c r="Y40" s="368"/>
      <c r="Z40" s="368"/>
      <c r="AA40" s="368"/>
      <c r="AB40" s="368"/>
      <c r="AC40" s="368"/>
      <c r="AD40" s="368"/>
      <c r="AE40" s="368"/>
      <c r="AF40" s="368"/>
      <c r="AG40" s="378"/>
    </row>
    <row r="41" spans="1:37" x14ac:dyDescent="0.2">
      <c r="A41" s="570"/>
      <c r="B41" s="571"/>
      <c r="C41" s="372"/>
      <c r="D41" s="368"/>
      <c r="E41" s="368"/>
      <c r="F41" s="368"/>
      <c r="G41" s="368"/>
      <c r="H41" s="368"/>
      <c r="I41" s="368"/>
      <c r="J41" s="368"/>
      <c r="K41" s="368"/>
      <c r="L41" s="373"/>
      <c r="M41" s="372"/>
      <c r="N41" s="368"/>
      <c r="O41" s="368"/>
      <c r="P41" s="368"/>
      <c r="Q41" s="368"/>
      <c r="R41" s="368"/>
      <c r="S41" s="368"/>
      <c r="T41" s="368"/>
      <c r="U41" s="368"/>
      <c r="V41" s="373"/>
      <c r="W41" s="372"/>
      <c r="X41" s="368"/>
      <c r="Y41" s="368"/>
      <c r="Z41" s="368"/>
      <c r="AA41" s="368"/>
      <c r="AB41" s="368"/>
      <c r="AC41" s="368"/>
      <c r="AD41" s="368"/>
      <c r="AE41" s="368"/>
      <c r="AF41" s="368"/>
      <c r="AG41" s="378"/>
    </row>
    <row r="42" spans="1:37" x14ac:dyDescent="0.2">
      <c r="A42" s="570"/>
      <c r="B42" s="571"/>
      <c r="C42" s="372"/>
      <c r="D42" s="368"/>
      <c r="E42" s="368"/>
      <c r="F42" s="368"/>
      <c r="G42" s="368"/>
      <c r="H42" s="368"/>
      <c r="I42" s="368"/>
      <c r="J42" s="368"/>
      <c r="K42" s="368"/>
      <c r="L42" s="373"/>
      <c r="M42" s="372"/>
      <c r="N42" s="368"/>
      <c r="O42" s="368"/>
      <c r="P42" s="368"/>
      <c r="Q42" s="368"/>
      <c r="R42" s="368"/>
      <c r="S42" s="368"/>
      <c r="T42" s="368"/>
      <c r="U42" s="368"/>
      <c r="V42" s="373"/>
      <c r="W42" s="372"/>
      <c r="X42" s="368"/>
      <c r="Y42" s="368"/>
      <c r="Z42" s="368"/>
      <c r="AA42" s="368"/>
      <c r="AB42" s="368"/>
      <c r="AC42" s="368"/>
      <c r="AD42" s="368"/>
      <c r="AE42" s="368"/>
      <c r="AF42" s="368"/>
      <c r="AG42" s="378"/>
    </row>
    <row r="43" spans="1:37" x14ac:dyDescent="0.2">
      <c r="A43" s="570"/>
      <c r="B43" s="571"/>
      <c r="C43" s="372"/>
      <c r="D43" s="368"/>
      <c r="E43" s="368"/>
      <c r="F43" s="368"/>
      <c r="G43" s="368"/>
      <c r="H43" s="368"/>
      <c r="I43" s="368"/>
      <c r="J43" s="368"/>
      <c r="K43" s="368"/>
      <c r="L43" s="373"/>
      <c r="M43" s="372"/>
      <c r="N43" s="368"/>
      <c r="O43" s="368"/>
      <c r="P43" s="368"/>
      <c r="Q43" s="368"/>
      <c r="R43" s="368"/>
      <c r="S43" s="368"/>
      <c r="T43" s="368"/>
      <c r="U43" s="368"/>
      <c r="V43" s="373"/>
      <c r="W43" s="372"/>
      <c r="X43" s="368"/>
      <c r="Y43" s="368"/>
      <c r="Z43" s="368"/>
      <c r="AA43" s="368"/>
      <c r="AB43" s="368"/>
      <c r="AC43" s="368"/>
      <c r="AD43" s="368"/>
      <c r="AE43" s="368"/>
      <c r="AF43" s="368"/>
      <c r="AG43" s="378"/>
    </row>
    <row r="44" spans="1:37" x14ac:dyDescent="0.2">
      <c r="A44" s="570"/>
      <c r="B44" s="571"/>
      <c r="C44" s="372"/>
      <c r="D44" s="368"/>
      <c r="E44" s="368"/>
      <c r="F44" s="368"/>
      <c r="G44" s="368"/>
      <c r="H44" s="368"/>
      <c r="I44" s="368"/>
      <c r="J44" s="368"/>
      <c r="K44" s="368"/>
      <c r="L44" s="373"/>
      <c r="M44" s="372"/>
      <c r="N44" s="368"/>
      <c r="O44" s="368"/>
      <c r="P44" s="368"/>
      <c r="Q44" s="368"/>
      <c r="R44" s="368"/>
      <c r="S44" s="368"/>
      <c r="T44" s="368"/>
      <c r="U44" s="368"/>
      <c r="V44" s="373"/>
      <c r="W44" s="372"/>
      <c r="X44" s="368"/>
      <c r="Y44" s="368"/>
      <c r="Z44" s="368"/>
      <c r="AA44" s="368"/>
      <c r="AB44" s="368"/>
      <c r="AC44" s="368"/>
      <c r="AD44" s="368"/>
      <c r="AE44" s="368"/>
      <c r="AF44" s="368"/>
      <c r="AG44" s="378"/>
    </row>
    <row r="45" spans="1:37" ht="12.75" thickBot="1" x14ac:dyDescent="0.25">
      <c r="A45" s="572"/>
      <c r="B45" s="573"/>
      <c r="C45" s="374"/>
      <c r="D45" s="375"/>
      <c r="E45" s="375"/>
      <c r="F45" s="375"/>
      <c r="G45" s="375"/>
      <c r="H45" s="375"/>
      <c r="I45" s="375"/>
      <c r="J45" s="375"/>
      <c r="K45" s="375"/>
      <c r="L45" s="376"/>
      <c r="M45" s="374"/>
      <c r="N45" s="375"/>
      <c r="O45" s="375"/>
      <c r="P45" s="375"/>
      <c r="Q45" s="375"/>
      <c r="R45" s="375"/>
      <c r="S45" s="375"/>
      <c r="T45" s="375"/>
      <c r="U45" s="375"/>
      <c r="V45" s="376"/>
      <c r="W45" s="374"/>
      <c r="X45" s="375"/>
      <c r="Y45" s="375"/>
      <c r="Z45" s="375"/>
      <c r="AA45" s="375"/>
      <c r="AB45" s="375"/>
      <c r="AC45" s="375"/>
      <c r="AD45" s="375"/>
      <c r="AE45" s="375"/>
      <c r="AF45" s="375"/>
      <c r="AG45" s="379"/>
    </row>
    <row r="46" spans="1:37" x14ac:dyDescent="0.2">
      <c r="A46" s="574">
        <f>A21</f>
        <v>0</v>
      </c>
      <c r="B46" s="575"/>
      <c r="C46" s="380"/>
      <c r="D46" s="381"/>
      <c r="E46" s="381"/>
      <c r="F46" s="381"/>
      <c r="G46" s="381"/>
      <c r="H46" s="381"/>
      <c r="I46" s="381"/>
      <c r="J46" s="381"/>
      <c r="K46" s="381"/>
      <c r="L46" s="382"/>
      <c r="M46" s="380"/>
      <c r="N46" s="381"/>
      <c r="O46" s="381"/>
      <c r="P46" s="381"/>
      <c r="Q46" s="381"/>
      <c r="R46" s="381"/>
      <c r="S46" s="381"/>
      <c r="T46" s="381"/>
      <c r="U46" s="381"/>
      <c r="V46" s="382"/>
      <c r="W46" s="380"/>
      <c r="X46" s="381"/>
      <c r="Y46" s="381"/>
      <c r="Z46" s="381"/>
      <c r="AA46" s="381"/>
      <c r="AB46" s="381"/>
      <c r="AC46" s="381"/>
      <c r="AD46" s="381"/>
      <c r="AE46" s="381"/>
      <c r="AF46" s="381"/>
      <c r="AG46" s="383"/>
      <c r="AK46" s="320"/>
    </row>
    <row r="47" spans="1:37" x14ac:dyDescent="0.2">
      <c r="A47" s="576"/>
      <c r="B47" s="577"/>
      <c r="C47" s="384"/>
      <c r="D47" s="385"/>
      <c r="E47" s="385"/>
      <c r="F47" s="385"/>
      <c r="G47" s="385"/>
      <c r="H47" s="385"/>
      <c r="I47" s="385"/>
      <c r="J47" s="385"/>
      <c r="K47" s="385"/>
      <c r="L47" s="386"/>
      <c r="M47" s="384"/>
      <c r="N47" s="385"/>
      <c r="O47" s="385"/>
      <c r="P47" s="385"/>
      <c r="Q47" s="385"/>
      <c r="R47" s="385"/>
      <c r="S47" s="385"/>
      <c r="T47" s="385"/>
      <c r="U47" s="385"/>
      <c r="V47" s="386"/>
      <c r="W47" s="384"/>
      <c r="X47" s="385"/>
      <c r="Y47" s="385"/>
      <c r="Z47" s="385"/>
      <c r="AA47" s="385"/>
      <c r="AB47" s="385"/>
      <c r="AC47" s="385"/>
      <c r="AD47" s="385"/>
      <c r="AE47" s="385"/>
      <c r="AF47" s="385"/>
      <c r="AG47" s="387"/>
      <c r="AK47" s="320"/>
    </row>
    <row r="48" spans="1:37" x14ac:dyDescent="0.2">
      <c r="A48" s="576"/>
      <c r="B48" s="577"/>
      <c r="C48" s="384"/>
      <c r="D48" s="385"/>
      <c r="E48" s="385"/>
      <c r="F48" s="385"/>
      <c r="G48" s="385"/>
      <c r="H48" s="385"/>
      <c r="I48" s="385"/>
      <c r="J48" s="385"/>
      <c r="K48" s="385"/>
      <c r="L48" s="386"/>
      <c r="M48" s="384"/>
      <c r="N48" s="385"/>
      <c r="O48" s="385"/>
      <c r="P48" s="385"/>
      <c r="Q48" s="385"/>
      <c r="R48" s="385"/>
      <c r="S48" s="385"/>
      <c r="T48" s="385"/>
      <c r="U48" s="385"/>
      <c r="V48" s="386"/>
      <c r="W48" s="384"/>
      <c r="X48" s="385"/>
      <c r="Y48" s="385"/>
      <c r="Z48" s="385"/>
      <c r="AA48" s="385"/>
      <c r="AB48" s="385"/>
      <c r="AC48" s="385"/>
      <c r="AD48" s="385"/>
      <c r="AE48" s="385"/>
      <c r="AF48" s="385"/>
      <c r="AG48" s="387"/>
      <c r="AK48" s="320"/>
    </row>
    <row r="49" spans="1:33" x14ac:dyDescent="0.2">
      <c r="A49" s="576"/>
      <c r="B49" s="577"/>
      <c r="C49" s="384"/>
      <c r="D49" s="385"/>
      <c r="E49" s="385"/>
      <c r="F49" s="385"/>
      <c r="G49" s="385"/>
      <c r="H49" s="385"/>
      <c r="I49" s="385"/>
      <c r="J49" s="385"/>
      <c r="K49" s="385"/>
      <c r="L49" s="386"/>
      <c r="M49" s="384"/>
      <c r="N49" s="385"/>
      <c r="O49" s="385"/>
      <c r="P49" s="385"/>
      <c r="Q49" s="385"/>
      <c r="R49" s="385"/>
      <c r="S49" s="385"/>
      <c r="T49" s="385"/>
      <c r="U49" s="385"/>
      <c r="V49" s="386"/>
      <c r="W49" s="384"/>
      <c r="X49" s="385"/>
      <c r="Y49" s="385"/>
      <c r="Z49" s="385"/>
      <c r="AA49" s="385"/>
      <c r="AB49" s="385"/>
      <c r="AC49" s="385"/>
      <c r="AD49" s="385"/>
      <c r="AE49" s="385"/>
      <c r="AF49" s="385"/>
      <c r="AG49" s="387"/>
    </row>
    <row r="50" spans="1:33" x14ac:dyDescent="0.2">
      <c r="A50" s="576"/>
      <c r="B50" s="577"/>
      <c r="C50" s="384"/>
      <c r="D50" s="385"/>
      <c r="E50" s="385"/>
      <c r="F50" s="385"/>
      <c r="G50" s="385"/>
      <c r="H50" s="385"/>
      <c r="I50" s="385"/>
      <c r="J50" s="385"/>
      <c r="K50" s="385"/>
      <c r="L50" s="386"/>
      <c r="M50" s="384"/>
      <c r="N50" s="385"/>
      <c r="O50" s="385"/>
      <c r="P50" s="385"/>
      <c r="Q50" s="385"/>
      <c r="R50" s="385"/>
      <c r="S50" s="385"/>
      <c r="T50" s="385"/>
      <c r="U50" s="385"/>
      <c r="V50" s="386"/>
      <c r="W50" s="384"/>
      <c r="X50" s="385"/>
      <c r="Y50" s="385"/>
      <c r="Z50" s="385"/>
      <c r="AA50" s="385"/>
      <c r="AB50" s="385"/>
      <c r="AC50" s="385"/>
      <c r="AD50" s="385"/>
      <c r="AE50" s="385"/>
      <c r="AF50" s="385"/>
      <c r="AG50" s="387"/>
    </row>
    <row r="51" spans="1:33" x14ac:dyDescent="0.2">
      <c r="A51" s="576"/>
      <c r="B51" s="577"/>
      <c r="C51" s="384"/>
      <c r="D51" s="385"/>
      <c r="E51" s="385"/>
      <c r="F51" s="385"/>
      <c r="G51" s="385"/>
      <c r="H51" s="385"/>
      <c r="I51" s="385"/>
      <c r="J51" s="385"/>
      <c r="K51" s="385"/>
      <c r="L51" s="386"/>
      <c r="M51" s="384"/>
      <c r="N51" s="385"/>
      <c r="O51" s="385"/>
      <c r="P51" s="385"/>
      <c r="Q51" s="385"/>
      <c r="R51" s="385"/>
      <c r="S51" s="385"/>
      <c r="T51" s="385"/>
      <c r="U51" s="385"/>
      <c r="V51" s="386"/>
      <c r="W51" s="384"/>
      <c r="X51" s="385"/>
      <c r="Y51" s="385"/>
      <c r="Z51" s="385"/>
      <c r="AA51" s="385"/>
      <c r="AB51" s="385"/>
      <c r="AC51" s="385"/>
      <c r="AD51" s="385"/>
      <c r="AE51" s="385"/>
      <c r="AF51" s="385"/>
      <c r="AG51" s="387"/>
    </row>
    <row r="52" spans="1:33" x14ac:dyDescent="0.2">
      <c r="A52" s="576"/>
      <c r="B52" s="577"/>
      <c r="C52" s="384"/>
      <c r="D52" s="385"/>
      <c r="E52" s="385"/>
      <c r="F52" s="385"/>
      <c r="G52" s="385"/>
      <c r="H52" s="385"/>
      <c r="I52" s="385"/>
      <c r="J52" s="385"/>
      <c r="K52" s="385"/>
      <c r="L52" s="386"/>
      <c r="M52" s="384"/>
      <c r="N52" s="385"/>
      <c r="O52" s="385"/>
      <c r="P52" s="385"/>
      <c r="Q52" s="385"/>
      <c r="R52" s="385"/>
      <c r="S52" s="385"/>
      <c r="T52" s="385"/>
      <c r="U52" s="385"/>
      <c r="V52" s="386"/>
      <c r="W52" s="384"/>
      <c r="X52" s="385"/>
      <c r="Y52" s="385"/>
      <c r="Z52" s="385"/>
      <c r="AA52" s="385"/>
      <c r="AB52" s="385"/>
      <c r="AC52" s="385"/>
      <c r="AD52" s="385"/>
      <c r="AE52" s="385"/>
      <c r="AF52" s="385"/>
      <c r="AG52" s="387"/>
    </row>
    <row r="53" spans="1:33" x14ac:dyDescent="0.2">
      <c r="A53" s="576"/>
      <c r="B53" s="577"/>
      <c r="C53" s="384"/>
      <c r="D53" s="385"/>
      <c r="E53" s="385"/>
      <c r="F53" s="385"/>
      <c r="G53" s="385"/>
      <c r="H53" s="385"/>
      <c r="I53" s="385"/>
      <c r="J53" s="385"/>
      <c r="K53" s="385"/>
      <c r="L53" s="386"/>
      <c r="M53" s="384"/>
      <c r="N53" s="385"/>
      <c r="O53" s="385"/>
      <c r="P53" s="385"/>
      <c r="Q53" s="385"/>
      <c r="R53" s="385"/>
      <c r="S53" s="385"/>
      <c r="T53" s="385"/>
      <c r="U53" s="385"/>
      <c r="V53" s="386"/>
      <c r="W53" s="384"/>
      <c r="X53" s="385"/>
      <c r="Y53" s="385"/>
      <c r="Z53" s="385"/>
      <c r="AA53" s="385"/>
      <c r="AB53" s="385"/>
      <c r="AC53" s="385"/>
      <c r="AD53" s="385"/>
      <c r="AE53" s="385"/>
      <c r="AF53" s="385"/>
      <c r="AG53" s="387"/>
    </row>
    <row r="54" spans="1:33" x14ac:dyDescent="0.2">
      <c r="A54" s="576"/>
      <c r="B54" s="577"/>
      <c r="C54" s="384"/>
      <c r="D54" s="385"/>
      <c r="E54" s="385"/>
      <c r="F54" s="385"/>
      <c r="G54" s="385"/>
      <c r="H54" s="385"/>
      <c r="I54" s="385"/>
      <c r="J54" s="385"/>
      <c r="K54" s="385"/>
      <c r="L54" s="386"/>
      <c r="M54" s="384"/>
      <c r="N54" s="385"/>
      <c r="O54" s="385"/>
      <c r="P54" s="385"/>
      <c r="Q54" s="385"/>
      <c r="R54" s="385"/>
      <c r="S54" s="385"/>
      <c r="T54" s="385"/>
      <c r="U54" s="385"/>
      <c r="V54" s="386"/>
      <c r="W54" s="384"/>
      <c r="X54" s="385"/>
      <c r="Y54" s="385"/>
      <c r="Z54" s="385"/>
      <c r="AA54" s="385"/>
      <c r="AB54" s="385"/>
      <c r="AC54" s="385"/>
      <c r="AD54" s="385"/>
      <c r="AE54" s="385"/>
      <c r="AF54" s="385"/>
      <c r="AG54" s="387"/>
    </row>
    <row r="55" spans="1:33" x14ac:dyDescent="0.2">
      <c r="A55" s="576"/>
      <c r="B55" s="577"/>
      <c r="C55" s="384"/>
      <c r="D55" s="385"/>
      <c r="E55" s="385"/>
      <c r="F55" s="385"/>
      <c r="G55" s="385"/>
      <c r="H55" s="385"/>
      <c r="I55" s="385"/>
      <c r="J55" s="385"/>
      <c r="K55" s="385"/>
      <c r="L55" s="386"/>
      <c r="M55" s="384"/>
      <c r="N55" s="385"/>
      <c r="O55" s="385"/>
      <c r="P55" s="385"/>
      <c r="Q55" s="385"/>
      <c r="R55" s="385"/>
      <c r="S55" s="385"/>
      <c r="T55" s="385"/>
      <c r="U55" s="385"/>
      <c r="V55" s="386"/>
      <c r="W55" s="384"/>
      <c r="X55" s="385"/>
      <c r="Y55" s="385"/>
      <c r="Z55" s="385"/>
      <c r="AA55" s="385"/>
      <c r="AB55" s="385"/>
      <c r="AC55" s="385"/>
      <c r="AD55" s="385"/>
      <c r="AE55" s="385"/>
      <c r="AF55" s="385"/>
      <c r="AG55" s="387"/>
    </row>
    <row r="56" spans="1:33" x14ac:dyDescent="0.2">
      <c r="A56" s="576"/>
      <c r="B56" s="577"/>
      <c r="C56" s="384"/>
      <c r="D56" s="385"/>
      <c r="E56" s="385"/>
      <c r="F56" s="385"/>
      <c r="G56" s="385"/>
      <c r="H56" s="385"/>
      <c r="I56" s="385"/>
      <c r="J56" s="385"/>
      <c r="K56" s="385"/>
      <c r="L56" s="386"/>
      <c r="M56" s="384"/>
      <c r="N56" s="385"/>
      <c r="O56" s="385"/>
      <c r="P56" s="385"/>
      <c r="Q56" s="385"/>
      <c r="R56" s="385"/>
      <c r="S56" s="385"/>
      <c r="T56" s="385"/>
      <c r="U56" s="385"/>
      <c r="V56" s="386"/>
      <c r="W56" s="384"/>
      <c r="X56" s="385"/>
      <c r="Y56" s="385"/>
      <c r="Z56" s="385"/>
      <c r="AA56" s="385"/>
      <c r="AB56" s="385"/>
      <c r="AC56" s="385"/>
      <c r="AD56" s="385"/>
      <c r="AE56" s="385"/>
      <c r="AF56" s="385"/>
      <c r="AG56" s="387"/>
    </row>
    <row r="57" spans="1:33" x14ac:dyDescent="0.2">
      <c r="A57" s="576"/>
      <c r="B57" s="577"/>
      <c r="C57" s="384"/>
      <c r="D57" s="385"/>
      <c r="E57" s="385"/>
      <c r="F57" s="385"/>
      <c r="G57" s="385"/>
      <c r="H57" s="385"/>
      <c r="I57" s="385"/>
      <c r="J57" s="385"/>
      <c r="K57" s="385"/>
      <c r="L57" s="386"/>
      <c r="M57" s="384"/>
      <c r="N57" s="385"/>
      <c r="O57" s="385"/>
      <c r="P57" s="385"/>
      <c r="Q57" s="385"/>
      <c r="R57" s="385"/>
      <c r="S57" s="385"/>
      <c r="T57" s="385"/>
      <c r="U57" s="385"/>
      <c r="V57" s="386"/>
      <c r="W57" s="384"/>
      <c r="X57" s="385"/>
      <c r="Y57" s="385"/>
      <c r="Z57" s="385"/>
      <c r="AA57" s="385"/>
      <c r="AB57" s="385"/>
      <c r="AC57" s="385"/>
      <c r="AD57" s="385"/>
      <c r="AE57" s="385"/>
      <c r="AF57" s="385"/>
      <c r="AG57" s="387"/>
    </row>
    <row r="58" spans="1:33" x14ac:dyDescent="0.2">
      <c r="A58" s="576"/>
      <c r="B58" s="577"/>
      <c r="C58" s="384"/>
      <c r="D58" s="385"/>
      <c r="E58" s="385"/>
      <c r="F58" s="385"/>
      <c r="G58" s="385"/>
      <c r="H58" s="385"/>
      <c r="I58" s="385"/>
      <c r="J58" s="385"/>
      <c r="K58" s="385"/>
      <c r="L58" s="386"/>
      <c r="M58" s="384"/>
      <c r="N58" s="385"/>
      <c r="O58" s="385"/>
      <c r="P58" s="385"/>
      <c r="Q58" s="385"/>
      <c r="R58" s="385"/>
      <c r="S58" s="385"/>
      <c r="T58" s="385"/>
      <c r="U58" s="385"/>
      <c r="V58" s="386"/>
      <c r="W58" s="384"/>
      <c r="X58" s="385"/>
      <c r="Y58" s="385"/>
      <c r="Z58" s="385"/>
      <c r="AA58" s="385"/>
      <c r="AB58" s="385"/>
      <c r="AC58" s="385"/>
      <c r="AD58" s="385"/>
      <c r="AE58" s="385"/>
      <c r="AF58" s="385"/>
      <c r="AG58" s="387"/>
    </row>
    <row r="59" spans="1:33" x14ac:dyDescent="0.2">
      <c r="A59" s="576"/>
      <c r="B59" s="577"/>
      <c r="C59" s="384"/>
      <c r="D59" s="385"/>
      <c r="E59" s="385"/>
      <c r="F59" s="385"/>
      <c r="G59" s="385"/>
      <c r="H59" s="385"/>
      <c r="I59" s="385"/>
      <c r="J59" s="385"/>
      <c r="K59" s="385"/>
      <c r="L59" s="386"/>
      <c r="M59" s="384"/>
      <c r="N59" s="385"/>
      <c r="O59" s="385"/>
      <c r="P59" s="385"/>
      <c r="Q59" s="385"/>
      <c r="R59" s="385"/>
      <c r="S59" s="385"/>
      <c r="T59" s="385"/>
      <c r="U59" s="385"/>
      <c r="V59" s="386"/>
      <c r="W59" s="384"/>
      <c r="X59" s="385"/>
      <c r="Y59" s="385"/>
      <c r="Z59" s="385"/>
      <c r="AA59" s="385"/>
      <c r="AB59" s="385"/>
      <c r="AC59" s="385"/>
      <c r="AD59" s="385"/>
      <c r="AE59" s="385"/>
      <c r="AF59" s="385"/>
      <c r="AG59" s="387"/>
    </row>
    <row r="60" spans="1:33" x14ac:dyDescent="0.2">
      <c r="A60" s="576"/>
      <c r="B60" s="577"/>
      <c r="C60" s="384"/>
      <c r="D60" s="385"/>
      <c r="E60" s="385"/>
      <c r="F60" s="385"/>
      <c r="G60" s="385"/>
      <c r="H60" s="385"/>
      <c r="I60" s="385"/>
      <c r="J60" s="385"/>
      <c r="K60" s="385"/>
      <c r="L60" s="386"/>
      <c r="M60" s="384"/>
      <c r="N60" s="385"/>
      <c r="O60" s="385"/>
      <c r="P60" s="385"/>
      <c r="Q60" s="385"/>
      <c r="R60" s="385"/>
      <c r="S60" s="385"/>
      <c r="T60" s="385"/>
      <c r="U60" s="385"/>
      <c r="V60" s="386"/>
      <c r="W60" s="384"/>
      <c r="X60" s="385"/>
      <c r="Y60" s="385"/>
      <c r="Z60" s="385"/>
      <c r="AA60" s="385"/>
      <c r="AB60" s="385"/>
      <c r="AC60" s="385"/>
      <c r="AD60" s="385"/>
      <c r="AE60" s="385"/>
      <c r="AF60" s="385"/>
      <c r="AG60" s="387"/>
    </row>
    <row r="61" spans="1:33" x14ac:dyDescent="0.2">
      <c r="A61" s="576"/>
      <c r="B61" s="577"/>
      <c r="C61" s="384"/>
      <c r="D61" s="385"/>
      <c r="E61" s="385"/>
      <c r="F61" s="385"/>
      <c r="G61" s="385"/>
      <c r="H61" s="385"/>
      <c r="I61" s="385"/>
      <c r="J61" s="385"/>
      <c r="K61" s="385"/>
      <c r="L61" s="386"/>
      <c r="M61" s="384"/>
      <c r="N61" s="385"/>
      <c r="O61" s="385"/>
      <c r="P61" s="385"/>
      <c r="Q61" s="385"/>
      <c r="R61" s="385"/>
      <c r="S61" s="385"/>
      <c r="T61" s="385"/>
      <c r="U61" s="385"/>
      <c r="V61" s="386"/>
      <c r="W61" s="384"/>
      <c r="X61" s="385"/>
      <c r="Y61" s="385"/>
      <c r="Z61" s="385"/>
      <c r="AA61" s="385"/>
      <c r="AB61" s="385"/>
      <c r="AC61" s="385"/>
      <c r="AD61" s="385"/>
      <c r="AE61" s="385"/>
      <c r="AF61" s="385"/>
      <c r="AG61" s="387"/>
    </row>
    <row r="62" spans="1:33" x14ac:dyDescent="0.2">
      <c r="A62" s="576"/>
      <c r="B62" s="577"/>
      <c r="C62" s="384"/>
      <c r="D62" s="385"/>
      <c r="E62" s="385"/>
      <c r="F62" s="385"/>
      <c r="G62" s="385"/>
      <c r="H62" s="385"/>
      <c r="I62" s="385"/>
      <c r="J62" s="385"/>
      <c r="K62" s="385"/>
      <c r="L62" s="386"/>
      <c r="M62" s="384"/>
      <c r="N62" s="385"/>
      <c r="O62" s="385"/>
      <c r="P62" s="385"/>
      <c r="Q62" s="385"/>
      <c r="R62" s="385"/>
      <c r="S62" s="385"/>
      <c r="T62" s="385"/>
      <c r="U62" s="385"/>
      <c r="V62" s="386"/>
      <c r="W62" s="384"/>
      <c r="X62" s="385"/>
      <c r="Y62" s="385"/>
      <c r="Z62" s="385"/>
      <c r="AA62" s="385"/>
      <c r="AB62" s="385"/>
      <c r="AC62" s="385"/>
      <c r="AD62" s="385"/>
      <c r="AE62" s="385"/>
      <c r="AF62" s="385"/>
      <c r="AG62" s="387"/>
    </row>
    <row r="63" spans="1:33" x14ac:dyDescent="0.2">
      <c r="A63" s="576"/>
      <c r="B63" s="577"/>
      <c r="C63" s="384"/>
      <c r="D63" s="385"/>
      <c r="E63" s="385"/>
      <c r="F63" s="385"/>
      <c r="G63" s="385"/>
      <c r="H63" s="385"/>
      <c r="I63" s="385"/>
      <c r="J63" s="385"/>
      <c r="K63" s="385"/>
      <c r="L63" s="386"/>
      <c r="M63" s="384"/>
      <c r="N63" s="385"/>
      <c r="O63" s="385"/>
      <c r="P63" s="385"/>
      <c r="Q63" s="385"/>
      <c r="R63" s="385"/>
      <c r="S63" s="385"/>
      <c r="T63" s="385"/>
      <c r="U63" s="385"/>
      <c r="V63" s="386"/>
      <c r="W63" s="384"/>
      <c r="X63" s="385"/>
      <c r="Y63" s="385"/>
      <c r="Z63" s="385"/>
      <c r="AA63" s="385"/>
      <c r="AB63" s="385"/>
      <c r="AC63" s="385"/>
      <c r="AD63" s="385"/>
      <c r="AE63" s="385"/>
      <c r="AF63" s="385"/>
      <c r="AG63" s="387"/>
    </row>
    <row r="64" spans="1:33" x14ac:dyDescent="0.2">
      <c r="A64" s="576"/>
      <c r="B64" s="577"/>
      <c r="C64" s="384"/>
      <c r="D64" s="385"/>
      <c r="E64" s="385"/>
      <c r="F64" s="385"/>
      <c r="G64" s="385"/>
      <c r="H64" s="385"/>
      <c r="I64" s="385"/>
      <c r="J64" s="385"/>
      <c r="K64" s="385"/>
      <c r="L64" s="386"/>
      <c r="M64" s="384"/>
      <c r="N64" s="385"/>
      <c r="O64" s="385"/>
      <c r="P64" s="385"/>
      <c r="Q64" s="385"/>
      <c r="R64" s="385"/>
      <c r="S64" s="385"/>
      <c r="T64" s="385"/>
      <c r="U64" s="385"/>
      <c r="V64" s="386"/>
      <c r="W64" s="384"/>
      <c r="X64" s="385"/>
      <c r="Y64" s="385"/>
      <c r="Z64" s="385"/>
      <c r="AA64" s="385"/>
      <c r="AB64" s="385"/>
      <c r="AC64" s="385"/>
      <c r="AD64" s="385"/>
      <c r="AE64" s="385"/>
      <c r="AF64" s="385"/>
      <c r="AG64" s="387"/>
    </row>
    <row r="65" spans="1:33" x14ac:dyDescent="0.2">
      <c r="A65" s="576"/>
      <c r="B65" s="577"/>
      <c r="C65" s="384"/>
      <c r="D65" s="385"/>
      <c r="E65" s="385"/>
      <c r="F65" s="385"/>
      <c r="G65" s="385"/>
      <c r="H65" s="385"/>
      <c r="I65" s="385"/>
      <c r="J65" s="385"/>
      <c r="K65" s="385"/>
      <c r="L65" s="386"/>
      <c r="M65" s="384"/>
      <c r="N65" s="385"/>
      <c r="O65" s="385"/>
      <c r="P65" s="385"/>
      <c r="Q65" s="385"/>
      <c r="R65" s="385"/>
      <c r="S65" s="385"/>
      <c r="T65" s="385"/>
      <c r="U65" s="385"/>
      <c r="V65" s="386"/>
      <c r="W65" s="384"/>
      <c r="X65" s="385"/>
      <c r="Y65" s="385"/>
      <c r="Z65" s="385"/>
      <c r="AA65" s="385"/>
      <c r="AB65" s="385"/>
      <c r="AC65" s="385"/>
      <c r="AD65" s="385"/>
      <c r="AE65" s="385"/>
      <c r="AF65" s="385"/>
      <c r="AG65" s="387"/>
    </row>
    <row r="66" spans="1:33" x14ac:dyDescent="0.2">
      <c r="A66" s="576"/>
      <c r="B66" s="577"/>
      <c r="C66" s="384"/>
      <c r="D66" s="385"/>
      <c r="E66" s="385"/>
      <c r="F66" s="385"/>
      <c r="G66" s="385"/>
      <c r="H66" s="385"/>
      <c r="I66" s="385"/>
      <c r="J66" s="385"/>
      <c r="K66" s="385"/>
      <c r="L66" s="386"/>
      <c r="M66" s="384"/>
      <c r="N66" s="385"/>
      <c r="O66" s="385"/>
      <c r="P66" s="385"/>
      <c r="Q66" s="385"/>
      <c r="R66" s="385"/>
      <c r="S66" s="385"/>
      <c r="T66" s="385"/>
      <c r="U66" s="385"/>
      <c r="V66" s="386"/>
      <c r="W66" s="384"/>
      <c r="X66" s="385"/>
      <c r="Y66" s="385"/>
      <c r="Z66" s="385"/>
      <c r="AA66" s="385"/>
      <c r="AB66" s="385"/>
      <c r="AC66" s="385"/>
      <c r="AD66" s="385"/>
      <c r="AE66" s="385"/>
      <c r="AF66" s="385"/>
      <c r="AG66" s="387"/>
    </row>
    <row r="67" spans="1:33" x14ac:dyDescent="0.2">
      <c r="A67" s="576"/>
      <c r="B67" s="577"/>
      <c r="C67" s="384"/>
      <c r="D67" s="385"/>
      <c r="E67" s="385"/>
      <c r="F67" s="385"/>
      <c r="G67" s="385"/>
      <c r="H67" s="385"/>
      <c r="I67" s="385"/>
      <c r="J67" s="385"/>
      <c r="K67" s="385"/>
      <c r="L67" s="386"/>
      <c r="M67" s="384"/>
      <c r="N67" s="385"/>
      <c r="O67" s="385"/>
      <c r="P67" s="385"/>
      <c r="Q67" s="385"/>
      <c r="R67" s="385"/>
      <c r="S67" s="385"/>
      <c r="T67" s="385"/>
      <c r="U67" s="385"/>
      <c r="V67" s="386"/>
      <c r="W67" s="384"/>
      <c r="X67" s="385"/>
      <c r="Y67" s="385"/>
      <c r="Z67" s="385"/>
      <c r="AA67" s="385"/>
      <c r="AB67" s="385"/>
      <c r="AC67" s="385"/>
      <c r="AD67" s="385"/>
      <c r="AE67" s="385"/>
      <c r="AF67" s="385"/>
      <c r="AG67" s="387"/>
    </row>
    <row r="68" spans="1:33" x14ac:dyDescent="0.2">
      <c r="A68" s="576"/>
      <c r="B68" s="577"/>
      <c r="C68" s="384"/>
      <c r="D68" s="385"/>
      <c r="E68" s="385"/>
      <c r="F68" s="385"/>
      <c r="G68" s="385"/>
      <c r="H68" s="385"/>
      <c r="I68" s="385"/>
      <c r="J68" s="385"/>
      <c r="K68" s="385"/>
      <c r="L68" s="386"/>
      <c r="M68" s="384"/>
      <c r="N68" s="385"/>
      <c r="O68" s="385"/>
      <c r="P68" s="385"/>
      <c r="Q68" s="385"/>
      <c r="R68" s="385"/>
      <c r="S68" s="385"/>
      <c r="T68" s="385"/>
      <c r="U68" s="385"/>
      <c r="V68" s="386"/>
      <c r="W68" s="384"/>
      <c r="X68" s="385"/>
      <c r="Y68" s="385"/>
      <c r="Z68" s="385"/>
      <c r="AA68" s="385"/>
      <c r="AB68" s="385"/>
      <c r="AC68" s="385"/>
      <c r="AD68" s="385"/>
      <c r="AE68" s="385"/>
      <c r="AF68" s="385"/>
      <c r="AG68" s="387"/>
    </row>
    <row r="69" spans="1:33" x14ac:dyDescent="0.2">
      <c r="A69" s="576"/>
      <c r="B69" s="577"/>
      <c r="C69" s="384"/>
      <c r="D69" s="385"/>
      <c r="E69" s="385"/>
      <c r="F69" s="385"/>
      <c r="G69" s="385"/>
      <c r="H69" s="385"/>
      <c r="I69" s="385"/>
      <c r="J69" s="385"/>
      <c r="K69" s="385"/>
      <c r="L69" s="386"/>
      <c r="M69" s="384"/>
      <c r="N69" s="385"/>
      <c r="O69" s="385"/>
      <c r="P69" s="385"/>
      <c r="Q69" s="385"/>
      <c r="R69" s="385"/>
      <c r="S69" s="385"/>
      <c r="T69" s="385"/>
      <c r="U69" s="385"/>
      <c r="V69" s="386"/>
      <c r="W69" s="384"/>
      <c r="X69" s="385"/>
      <c r="Y69" s="385"/>
      <c r="Z69" s="385"/>
      <c r="AA69" s="385"/>
      <c r="AB69" s="385"/>
      <c r="AC69" s="385"/>
      <c r="AD69" s="385"/>
      <c r="AE69" s="385"/>
      <c r="AF69" s="385"/>
      <c r="AG69" s="387"/>
    </row>
    <row r="70" spans="1:33" ht="12.75" thickBot="1" x14ac:dyDescent="0.25">
      <c r="A70" s="578"/>
      <c r="B70" s="579"/>
      <c r="C70" s="388"/>
      <c r="D70" s="389"/>
      <c r="E70" s="389"/>
      <c r="F70" s="389"/>
      <c r="G70" s="389"/>
      <c r="H70" s="389"/>
      <c r="I70" s="389"/>
      <c r="J70" s="389"/>
      <c r="K70" s="389"/>
      <c r="L70" s="390"/>
      <c r="M70" s="388"/>
      <c r="N70" s="389"/>
      <c r="O70" s="389"/>
      <c r="P70" s="389"/>
      <c r="Q70" s="389"/>
      <c r="R70" s="389"/>
      <c r="S70" s="389"/>
      <c r="T70" s="389"/>
      <c r="U70" s="389"/>
      <c r="V70" s="390"/>
      <c r="W70" s="388"/>
      <c r="X70" s="389"/>
      <c r="Y70" s="389"/>
      <c r="Z70" s="389"/>
      <c r="AA70" s="389"/>
      <c r="AB70" s="389"/>
      <c r="AC70" s="389"/>
      <c r="AD70" s="389"/>
      <c r="AE70" s="389"/>
      <c r="AF70" s="389"/>
      <c r="AG70" s="391"/>
    </row>
  </sheetData>
  <mergeCells count="13">
    <mergeCell ref="J3:W3"/>
    <mergeCell ref="A4:B6"/>
    <mergeCell ref="A21:B45"/>
    <mergeCell ref="A46:B70"/>
    <mergeCell ref="AL5:AN5"/>
    <mergeCell ref="BD5:BF5"/>
    <mergeCell ref="BG5:BI5"/>
    <mergeCell ref="BJ5:BL5"/>
    <mergeCell ref="AO5:AQ5"/>
    <mergeCell ref="AR5:AT5"/>
    <mergeCell ref="AU5:AW5"/>
    <mergeCell ref="AX5:AZ5"/>
    <mergeCell ref="BA5:BC5"/>
  </mergeCells>
  <phoneticPr fontId="2" type="noConversion"/>
  <pageMargins left="0.15748031496062992" right="0.15748031496062992" top="0.98425196850393704"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6" tint="0.39997558519241921"/>
  </sheetPr>
  <dimension ref="A1:BJ30"/>
  <sheetViews>
    <sheetView showGridLines="0" zoomScaleNormal="100" workbookViewId="0">
      <pane ySplit="2" topLeftCell="A3" activePane="bottomLeft" state="frozen"/>
      <selection pane="bottomLeft" activeCell="C10" sqref="C10"/>
    </sheetView>
  </sheetViews>
  <sheetFormatPr defaultRowHeight="12" x14ac:dyDescent="0.2"/>
  <cols>
    <col min="1" max="1" width="30.5703125" style="160" customWidth="1"/>
    <col min="2" max="5" width="9.140625" style="160"/>
    <col min="6" max="6" width="7.5703125" style="160" customWidth="1"/>
    <col min="7" max="21" width="9.140625" style="160"/>
    <col min="22" max="23" width="7.28515625" style="160" customWidth="1"/>
    <col min="24" max="31" width="9.28515625" style="160" customWidth="1"/>
    <col min="32" max="32" width="0.42578125" style="160" customWidth="1"/>
    <col min="33" max="41" width="7.5703125" style="160" customWidth="1"/>
    <col min="42" max="42" width="0.7109375" style="160" customWidth="1"/>
    <col min="43" max="16384" width="9.140625" style="160"/>
  </cols>
  <sheetData>
    <row r="1" spans="1:62" s="155" customFormat="1" ht="51.75" customHeight="1" x14ac:dyDescent="0.2">
      <c r="A1" s="153"/>
      <c r="B1" s="154" t="s">
        <v>271</v>
      </c>
      <c r="F1" s="156"/>
      <c r="G1" s="154"/>
      <c r="H1" s="154"/>
      <c r="I1" s="154"/>
      <c r="J1" s="154"/>
      <c r="K1" s="154"/>
      <c r="L1" s="154"/>
      <c r="M1" s="154"/>
      <c r="N1" s="154"/>
      <c r="O1" s="157"/>
      <c r="P1" s="157"/>
      <c r="Q1" s="157"/>
      <c r="R1" s="157"/>
      <c r="S1" s="158"/>
      <c r="AT1" s="159"/>
      <c r="AU1" s="159"/>
      <c r="AV1" s="159"/>
      <c r="AW1" s="159"/>
      <c r="AX1" s="159"/>
      <c r="AY1" s="159"/>
      <c r="AZ1" s="159"/>
      <c r="BA1" s="159"/>
      <c r="BB1" s="159"/>
      <c r="BC1" s="159"/>
      <c r="BD1" s="159"/>
      <c r="BE1" s="159"/>
      <c r="BF1" s="159"/>
      <c r="BG1" s="159"/>
      <c r="BH1" s="159"/>
      <c r="BI1" s="159"/>
      <c r="BJ1" s="159"/>
    </row>
    <row r="2" spans="1:62" ht="3.75" customHeight="1" thickBot="1" x14ac:dyDescent="0.25"/>
    <row r="3" spans="1:62" ht="24" customHeight="1" x14ac:dyDescent="0.2">
      <c r="A3" s="161" t="s">
        <v>264</v>
      </c>
      <c r="B3" s="162"/>
    </row>
    <row r="4" spans="1:62" s="164" customFormat="1" ht="18.75" customHeight="1" thickBot="1" x14ac:dyDescent="0.25">
      <c r="A4" s="165" t="s">
        <v>267</v>
      </c>
      <c r="B4" s="548"/>
    </row>
    <row r="5" spans="1:62" ht="49.5" customHeight="1" x14ac:dyDescent="0.2">
      <c r="A5" s="581" t="s">
        <v>268</v>
      </c>
      <c r="B5" s="581"/>
    </row>
    <row r="8" spans="1:62" x14ac:dyDescent="0.2">
      <c r="V8" s="223"/>
      <c r="W8" s="224"/>
      <c r="X8" s="225" t="s">
        <v>123</v>
      </c>
      <c r="Y8" s="224"/>
      <c r="Z8" s="224"/>
      <c r="AA8" s="224"/>
      <c r="AB8" s="224"/>
      <c r="AC8" s="225" t="s">
        <v>123</v>
      </c>
      <c r="AD8" s="224"/>
      <c r="AE8" s="224"/>
      <c r="AG8" s="224"/>
      <c r="AH8" s="225" t="s">
        <v>123</v>
      </c>
      <c r="AI8" s="224"/>
      <c r="AJ8" s="224"/>
      <c r="AK8" s="224"/>
      <c r="AL8" s="224"/>
      <c r="AM8" s="225" t="s">
        <v>123</v>
      </c>
      <c r="AN8" s="224"/>
      <c r="AO8" s="224"/>
      <c r="AQ8" s="580" t="s">
        <v>123</v>
      </c>
      <c r="AR8" s="580"/>
    </row>
    <row r="9" spans="1:62" x14ac:dyDescent="0.2">
      <c r="V9" s="582" t="s">
        <v>122</v>
      </c>
      <c r="W9" s="582"/>
      <c r="X9" s="582"/>
      <c r="Y9" s="582"/>
      <c r="Z9" s="582"/>
      <c r="AA9" s="582"/>
      <c r="AB9" s="582"/>
      <c r="AC9" s="582"/>
      <c r="AD9" s="582"/>
      <c r="AE9" s="220"/>
      <c r="AG9" s="582" t="s">
        <v>95</v>
      </c>
      <c r="AH9" s="582"/>
      <c r="AI9" s="582"/>
      <c r="AJ9" s="582"/>
      <c r="AK9" s="582"/>
      <c r="AL9" s="582"/>
      <c r="AM9" s="582"/>
      <c r="AN9" s="582"/>
      <c r="AO9" s="582"/>
      <c r="AQ9" s="224"/>
      <c r="AR9" s="224"/>
    </row>
    <row r="10" spans="1:62" ht="48" x14ac:dyDescent="0.2">
      <c r="V10" s="583" t="s">
        <v>121</v>
      </c>
      <c r="W10" s="584"/>
      <c r="X10" s="163" t="str">
        <f>AH10</f>
        <v>Electricity</v>
      </c>
      <c r="Y10" s="163" t="str">
        <f t="shared" ref="Y10:AE10" si="0">AI10</f>
        <v>Natural Gas</v>
      </c>
      <c r="Z10" s="163" t="str">
        <f t="shared" si="0"/>
        <v>LPG</v>
      </c>
      <c r="AA10" s="163" t="str">
        <f t="shared" si="0"/>
        <v>Kerosene</v>
      </c>
      <c r="AB10" s="163" t="str">
        <f t="shared" si="0"/>
        <v>Gasoil</v>
      </c>
      <c r="AC10" s="163" t="str">
        <f t="shared" si="0"/>
        <v xml:space="preserve">Light, Medium &amp; Heavy Fuel Oils </v>
      </c>
      <c r="AD10" s="163" t="str">
        <f t="shared" si="0"/>
        <v>Road Diesel</v>
      </c>
      <c r="AE10" s="163" t="str">
        <f t="shared" si="0"/>
        <v>Petrol</v>
      </c>
      <c r="AG10" s="163" t="s">
        <v>92</v>
      </c>
      <c r="AH10" s="163" t="s">
        <v>44</v>
      </c>
      <c r="AI10" s="163" t="s">
        <v>45</v>
      </c>
      <c r="AJ10" s="163" t="s">
        <v>46</v>
      </c>
      <c r="AK10" s="163" t="s">
        <v>43</v>
      </c>
      <c r="AL10" s="163" t="s">
        <v>96</v>
      </c>
      <c r="AM10" s="163" t="s">
        <v>97</v>
      </c>
      <c r="AN10" s="163" t="s">
        <v>128</v>
      </c>
      <c r="AO10" s="163" t="s">
        <v>117</v>
      </c>
      <c r="AQ10" s="152" t="str">
        <f>AK10</f>
        <v>Kerosene</v>
      </c>
      <c r="AR10" s="152" t="s">
        <v>128</v>
      </c>
    </row>
    <row r="11" spans="1:62" x14ac:dyDescent="0.2">
      <c r="V11" s="215" t="s">
        <v>112</v>
      </c>
      <c r="W11" s="216">
        <f>Year1</f>
        <v>0</v>
      </c>
      <c r="X11" s="221" t="e">
        <f>INDEX($AH$11:$AO$30,MATCH($W11,$AG$11:$AG$30,0),MATCH(X$10,$AH$10:$AO$10,0))/1000</f>
        <v>#N/A</v>
      </c>
      <c r="Y11" s="221" t="e">
        <f t="shared" ref="Y11:AE11" si="1">INDEX($AH$11:$AO$30,MATCH($W11,$AG$11:$AG$30,0),MATCH(Y$10,$AH$10:$AO$10,0))/1000</f>
        <v>#N/A</v>
      </c>
      <c r="Z11" s="221" t="e">
        <f t="shared" si="1"/>
        <v>#N/A</v>
      </c>
      <c r="AA11" s="221" t="e">
        <f t="shared" si="1"/>
        <v>#N/A</v>
      </c>
      <c r="AB11" s="221" t="e">
        <f t="shared" si="1"/>
        <v>#N/A</v>
      </c>
      <c r="AC11" s="221" t="e">
        <f t="shared" si="1"/>
        <v>#N/A</v>
      </c>
      <c r="AD11" s="221" t="e">
        <f t="shared" si="1"/>
        <v>#N/A</v>
      </c>
      <c r="AE11" s="221" t="e">
        <f t="shared" si="1"/>
        <v>#N/A</v>
      </c>
      <c r="AG11" s="212">
        <v>2001</v>
      </c>
      <c r="AH11" s="150">
        <v>0.80667710452608332</v>
      </c>
      <c r="AI11" s="152">
        <v>0.20499999999999999</v>
      </c>
      <c r="AJ11" s="152">
        <v>0.22900000000000001</v>
      </c>
      <c r="AK11" s="152">
        <v>0.25700000000000001</v>
      </c>
      <c r="AL11" s="152">
        <v>0.26400000000000001</v>
      </c>
      <c r="AM11" s="152">
        <v>0.27400000000000002</v>
      </c>
      <c r="AN11" s="152">
        <v>0.26400000000000001</v>
      </c>
      <c r="AO11" s="152">
        <v>0.254</v>
      </c>
      <c r="AQ11" s="152" t="str">
        <f>AL10</f>
        <v>Gasoil</v>
      </c>
      <c r="AR11" s="152" t="s">
        <v>117</v>
      </c>
    </row>
    <row r="12" spans="1:62" ht="48" x14ac:dyDescent="0.2">
      <c r="V12" s="217" t="s">
        <v>113</v>
      </c>
      <c r="W12" s="218">
        <f>W11+1</f>
        <v>1</v>
      </c>
      <c r="X12" s="222" t="e">
        <f t="shared" ref="X12:AE15" si="2">INDEX($AH$11:$AO$30,MATCH($W12,$AG$11:$AG$30,0),MATCH(X$10,$AH$10:$AO$10,0))/1000</f>
        <v>#N/A</v>
      </c>
      <c r="Y12" s="222" t="e">
        <f t="shared" si="2"/>
        <v>#N/A</v>
      </c>
      <c r="Z12" s="222" t="e">
        <f t="shared" si="2"/>
        <v>#N/A</v>
      </c>
      <c r="AA12" s="222" t="e">
        <f t="shared" si="2"/>
        <v>#N/A</v>
      </c>
      <c r="AB12" s="222" t="e">
        <f t="shared" si="2"/>
        <v>#N/A</v>
      </c>
      <c r="AC12" s="222" t="e">
        <f t="shared" si="2"/>
        <v>#N/A</v>
      </c>
      <c r="AD12" s="222" t="e">
        <f t="shared" si="2"/>
        <v>#N/A</v>
      </c>
      <c r="AE12" s="222" t="e">
        <f t="shared" si="2"/>
        <v>#N/A</v>
      </c>
      <c r="AG12" s="213">
        <v>2002</v>
      </c>
      <c r="AH12" s="150">
        <v>0.74291424073043488</v>
      </c>
      <c r="AI12" s="152">
        <v>0.20499999999999999</v>
      </c>
      <c r="AJ12" s="152">
        <v>0.22900000000000001</v>
      </c>
      <c r="AK12" s="152">
        <v>0.25700000000000001</v>
      </c>
      <c r="AL12" s="152">
        <v>0.26400000000000001</v>
      </c>
      <c r="AM12" s="152">
        <v>0.27400000000000002</v>
      </c>
      <c r="AN12" s="152">
        <v>0.26400000000000001</v>
      </c>
      <c r="AO12" s="152">
        <v>0.254</v>
      </c>
      <c r="AQ12" s="152" t="str">
        <f>AM10</f>
        <v xml:space="preserve">Light, Medium &amp; Heavy Fuel Oils </v>
      </c>
    </row>
    <row r="13" spans="1:62" x14ac:dyDescent="0.2">
      <c r="V13" s="217" t="s">
        <v>114</v>
      </c>
      <c r="W13" s="218">
        <f t="shared" ref="W13:W15" si="3">W12+1</f>
        <v>2</v>
      </c>
      <c r="X13" s="222" t="e">
        <f t="shared" si="2"/>
        <v>#N/A</v>
      </c>
      <c r="Y13" s="222" t="e">
        <f t="shared" si="2"/>
        <v>#N/A</v>
      </c>
      <c r="Z13" s="222" t="e">
        <f t="shared" si="2"/>
        <v>#N/A</v>
      </c>
      <c r="AA13" s="222" t="e">
        <f t="shared" si="2"/>
        <v>#N/A</v>
      </c>
      <c r="AB13" s="222" t="e">
        <f t="shared" si="2"/>
        <v>#N/A</v>
      </c>
      <c r="AC13" s="222" t="e">
        <f t="shared" si="2"/>
        <v>#N/A</v>
      </c>
      <c r="AD13" s="222" t="e">
        <f t="shared" si="2"/>
        <v>#N/A</v>
      </c>
      <c r="AE13" s="222" t="e">
        <f t="shared" si="2"/>
        <v>#N/A</v>
      </c>
      <c r="AG13" s="213">
        <v>2003</v>
      </c>
      <c r="AH13" s="150">
        <v>0.67459396811050165</v>
      </c>
      <c r="AI13" s="152">
        <v>0.20499999999999999</v>
      </c>
      <c r="AJ13" s="152">
        <v>0.22900000000000001</v>
      </c>
      <c r="AK13" s="152">
        <v>0.25700000000000001</v>
      </c>
      <c r="AL13" s="152">
        <v>0.26400000000000001</v>
      </c>
      <c r="AM13" s="152">
        <v>0.27400000000000002</v>
      </c>
      <c r="AN13" s="152">
        <v>0.26400000000000001</v>
      </c>
      <c r="AO13" s="152">
        <v>0.254</v>
      </c>
    </row>
    <row r="14" spans="1:62" x14ac:dyDescent="0.2">
      <c r="V14" s="217" t="s">
        <v>115</v>
      </c>
      <c r="W14" s="218">
        <f t="shared" si="3"/>
        <v>3</v>
      </c>
      <c r="X14" s="222" t="e">
        <f t="shared" si="2"/>
        <v>#N/A</v>
      </c>
      <c r="Y14" s="222" t="e">
        <f t="shared" si="2"/>
        <v>#N/A</v>
      </c>
      <c r="Z14" s="222" t="e">
        <f t="shared" si="2"/>
        <v>#N/A</v>
      </c>
      <c r="AA14" s="222" t="e">
        <f t="shared" si="2"/>
        <v>#N/A</v>
      </c>
      <c r="AB14" s="222" t="e">
        <f t="shared" si="2"/>
        <v>#N/A</v>
      </c>
      <c r="AC14" s="222" t="e">
        <f t="shared" si="2"/>
        <v>#N/A</v>
      </c>
      <c r="AD14" s="222" t="e">
        <f t="shared" si="2"/>
        <v>#N/A</v>
      </c>
      <c r="AE14" s="222" t="e">
        <f t="shared" si="2"/>
        <v>#N/A</v>
      </c>
      <c r="AG14" s="213">
        <v>2004</v>
      </c>
      <c r="AH14" s="150">
        <v>0.63754888828761214</v>
      </c>
      <c r="AI14" s="152">
        <v>0.20499999999999999</v>
      </c>
      <c r="AJ14" s="152">
        <v>0.22900000000000001</v>
      </c>
      <c r="AK14" s="152">
        <v>0.25700000000000001</v>
      </c>
      <c r="AL14" s="152">
        <v>0.26400000000000001</v>
      </c>
      <c r="AM14" s="152">
        <v>0.27400000000000002</v>
      </c>
      <c r="AN14" s="152">
        <v>0.26400000000000001</v>
      </c>
      <c r="AO14" s="152">
        <v>0.254</v>
      </c>
    </row>
    <row r="15" spans="1:62" x14ac:dyDescent="0.2">
      <c r="V15" s="219" t="s">
        <v>116</v>
      </c>
      <c r="W15" s="218">
        <f t="shared" si="3"/>
        <v>4</v>
      </c>
      <c r="X15" s="222" t="e">
        <f t="shared" si="2"/>
        <v>#N/A</v>
      </c>
      <c r="Y15" s="222" t="e">
        <f t="shared" si="2"/>
        <v>#N/A</v>
      </c>
      <c r="Z15" s="222" t="e">
        <f t="shared" si="2"/>
        <v>#N/A</v>
      </c>
      <c r="AA15" s="222" t="e">
        <f t="shared" si="2"/>
        <v>#N/A</v>
      </c>
      <c r="AB15" s="222" t="e">
        <f t="shared" si="2"/>
        <v>#N/A</v>
      </c>
      <c r="AC15" s="222" t="e">
        <f t="shared" si="2"/>
        <v>#N/A</v>
      </c>
      <c r="AD15" s="222" t="e">
        <f t="shared" si="2"/>
        <v>#N/A</v>
      </c>
      <c r="AE15" s="222" t="e">
        <f t="shared" si="2"/>
        <v>#N/A</v>
      </c>
      <c r="AG15" s="213">
        <v>2005</v>
      </c>
      <c r="AH15" s="150">
        <v>0.63611909242548803</v>
      </c>
      <c r="AI15" s="152">
        <v>0.20499999999999999</v>
      </c>
      <c r="AJ15" s="152">
        <v>0.22900000000000001</v>
      </c>
      <c r="AK15" s="152">
        <v>0.25700000000000001</v>
      </c>
      <c r="AL15" s="152">
        <v>0.26400000000000001</v>
      </c>
      <c r="AM15" s="152">
        <v>0.27400000000000002</v>
      </c>
      <c r="AN15" s="152">
        <v>0.26400000000000001</v>
      </c>
      <c r="AO15" s="152">
        <v>0.254</v>
      </c>
    </row>
    <row r="16" spans="1:62" x14ac:dyDescent="0.2">
      <c r="AG16" s="213">
        <v>2006</v>
      </c>
      <c r="AH16" s="150">
        <v>0.59479957114122795</v>
      </c>
      <c r="AI16" s="152">
        <v>0.20499999999999999</v>
      </c>
      <c r="AJ16" s="152">
        <v>0.22900000000000001</v>
      </c>
      <c r="AK16" s="152">
        <v>0.25700000000000001</v>
      </c>
      <c r="AL16" s="152">
        <v>0.26400000000000001</v>
      </c>
      <c r="AM16" s="152">
        <v>0.27400000000000002</v>
      </c>
      <c r="AN16" s="152">
        <v>0.26400000000000001</v>
      </c>
      <c r="AO16" s="152">
        <v>0.254</v>
      </c>
    </row>
    <row r="17" spans="26:41" x14ac:dyDescent="0.2">
      <c r="Z17" s="582" t="s">
        <v>127</v>
      </c>
      <c r="AA17" s="582"/>
      <c r="AB17" s="582"/>
      <c r="AC17" s="582"/>
      <c r="AD17" s="582"/>
      <c r="AE17" s="582"/>
      <c r="AG17" s="213">
        <v>2007</v>
      </c>
      <c r="AH17" s="150">
        <v>0.56376781790535868</v>
      </c>
      <c r="AI17" s="152">
        <v>0.20499999999999999</v>
      </c>
      <c r="AJ17" s="152">
        <v>0.22900000000000001</v>
      </c>
      <c r="AK17" s="152">
        <v>0.25700000000000001</v>
      </c>
      <c r="AL17" s="152">
        <v>0.26400000000000001</v>
      </c>
      <c r="AM17" s="152">
        <v>0.27400000000000002</v>
      </c>
      <c r="AN17" s="152">
        <v>0.26400000000000001</v>
      </c>
      <c r="AO17" s="152">
        <v>0.254</v>
      </c>
    </row>
    <row r="18" spans="26:41" ht="48" x14ac:dyDescent="0.2">
      <c r="Z18" s="163" t="str">
        <f t="shared" ref="Z18:AE18" si="4">Z10</f>
        <v>LPG</v>
      </c>
      <c r="AA18" s="163" t="str">
        <f t="shared" si="4"/>
        <v>Kerosene</v>
      </c>
      <c r="AB18" s="163" t="str">
        <f t="shared" si="4"/>
        <v>Gasoil</v>
      </c>
      <c r="AC18" s="163" t="str">
        <f t="shared" si="4"/>
        <v xml:space="preserve">Light, Medium &amp; Heavy Fuel Oils </v>
      </c>
      <c r="AD18" s="163" t="str">
        <f t="shared" si="4"/>
        <v>Road Diesel</v>
      </c>
      <c r="AE18" s="163" t="str">
        <f t="shared" si="4"/>
        <v>Petrol</v>
      </c>
      <c r="AG18" s="213">
        <v>2008</v>
      </c>
      <c r="AH18" s="150">
        <v>0.54693271778932806</v>
      </c>
      <c r="AI18" s="152">
        <v>0.20499999999999999</v>
      </c>
      <c r="AJ18" s="152">
        <v>0.22900000000000001</v>
      </c>
      <c r="AK18" s="152">
        <v>0.25700000000000001</v>
      </c>
      <c r="AL18" s="152">
        <v>0.26400000000000001</v>
      </c>
      <c r="AM18" s="152">
        <v>0.27400000000000002</v>
      </c>
      <c r="AN18" s="152">
        <v>0.26400000000000001</v>
      </c>
      <c r="AO18" s="152">
        <v>0.254</v>
      </c>
    </row>
    <row r="19" spans="26:41" x14ac:dyDescent="0.2">
      <c r="Z19" s="221">
        <v>6.6539999999999999</v>
      </c>
      <c r="AA19" s="221">
        <v>9.8209999999999997</v>
      </c>
      <c r="AB19" s="221">
        <v>10.164999999999999</v>
      </c>
      <c r="AC19" s="221">
        <v>10.786</v>
      </c>
      <c r="AD19" s="221">
        <v>10.169</v>
      </c>
      <c r="AE19" s="221">
        <v>9.2690000000000001</v>
      </c>
      <c r="AG19" s="213">
        <v>2009</v>
      </c>
      <c r="AH19" s="150">
        <v>0.51938660358271849</v>
      </c>
      <c r="AI19" s="152">
        <v>0.20499999999999999</v>
      </c>
      <c r="AJ19" s="152">
        <v>0.22900000000000001</v>
      </c>
      <c r="AK19" s="152">
        <v>0.25700000000000001</v>
      </c>
      <c r="AL19" s="152">
        <v>0.26400000000000001</v>
      </c>
      <c r="AM19" s="152">
        <v>0.27400000000000002</v>
      </c>
      <c r="AN19" s="152">
        <v>0.26400000000000001</v>
      </c>
      <c r="AO19" s="152">
        <v>0.254</v>
      </c>
    </row>
    <row r="20" spans="26:41" x14ac:dyDescent="0.2">
      <c r="AG20" s="213">
        <v>2010</v>
      </c>
      <c r="AH20" s="150">
        <v>0.52886739015428819</v>
      </c>
      <c r="AI20" s="152">
        <v>0.20499999999999999</v>
      </c>
      <c r="AJ20" s="152">
        <v>0.22900000000000001</v>
      </c>
      <c r="AK20" s="152">
        <v>0.25700000000000001</v>
      </c>
      <c r="AL20" s="152">
        <v>0.26400000000000001</v>
      </c>
      <c r="AM20" s="152">
        <v>0.27400000000000002</v>
      </c>
      <c r="AN20" s="152">
        <v>0.26400000000000001</v>
      </c>
      <c r="AO20" s="152">
        <v>0.254</v>
      </c>
    </row>
    <row r="21" spans="26:41" x14ac:dyDescent="0.2">
      <c r="AG21" s="213">
        <v>2011</v>
      </c>
      <c r="AH21" s="150">
        <v>0.49551131220547506</v>
      </c>
      <c r="AI21" s="152">
        <v>0.20499999999999999</v>
      </c>
      <c r="AJ21" s="152">
        <v>0.22900000000000001</v>
      </c>
      <c r="AK21" s="152">
        <v>0.25700000000000001</v>
      </c>
      <c r="AL21" s="152">
        <v>0.26400000000000001</v>
      </c>
      <c r="AM21" s="152">
        <v>0.27400000000000002</v>
      </c>
      <c r="AN21" s="152">
        <v>0.26400000000000001</v>
      </c>
      <c r="AO21" s="152">
        <v>0.254</v>
      </c>
    </row>
    <row r="22" spans="26:41" x14ac:dyDescent="0.2">
      <c r="AG22" s="213">
        <v>2012</v>
      </c>
      <c r="AH22" s="150">
        <f>AH21</f>
        <v>0.49551131220547506</v>
      </c>
      <c r="AI22" s="152">
        <f>AI21</f>
        <v>0.20499999999999999</v>
      </c>
      <c r="AJ22" s="152">
        <f t="shared" ref="AJ22:AO22" si="5">AJ21</f>
        <v>0.22900000000000001</v>
      </c>
      <c r="AK22" s="152">
        <f t="shared" si="5"/>
        <v>0.25700000000000001</v>
      </c>
      <c r="AL22" s="152">
        <f t="shared" si="5"/>
        <v>0.26400000000000001</v>
      </c>
      <c r="AM22" s="152">
        <f t="shared" si="5"/>
        <v>0.27400000000000002</v>
      </c>
      <c r="AN22" s="152">
        <f t="shared" si="5"/>
        <v>0.26400000000000001</v>
      </c>
      <c r="AO22" s="152">
        <f t="shared" si="5"/>
        <v>0.254</v>
      </c>
    </row>
    <row r="23" spans="26:41" x14ac:dyDescent="0.2">
      <c r="AG23" s="213">
        <v>2013</v>
      </c>
      <c r="AH23" s="150">
        <f t="shared" ref="AH23:AI30" si="6">AH22</f>
        <v>0.49551131220547506</v>
      </c>
      <c r="AI23" s="152">
        <f t="shared" si="6"/>
        <v>0.20499999999999999</v>
      </c>
      <c r="AJ23" s="152">
        <f t="shared" ref="AJ23:AJ30" si="7">AJ22</f>
        <v>0.22900000000000001</v>
      </c>
      <c r="AK23" s="152">
        <f t="shared" ref="AK23:AK30" si="8">AK22</f>
        <v>0.25700000000000001</v>
      </c>
      <c r="AL23" s="152">
        <f t="shared" ref="AL23:AL30" si="9">AL22</f>
        <v>0.26400000000000001</v>
      </c>
      <c r="AM23" s="152">
        <f t="shared" ref="AM23:AM30" si="10">AM22</f>
        <v>0.27400000000000002</v>
      </c>
      <c r="AN23" s="152">
        <f t="shared" ref="AN23:AN30" si="11">AN22</f>
        <v>0.26400000000000001</v>
      </c>
      <c r="AO23" s="152">
        <f t="shared" ref="AO23:AO30" si="12">AO22</f>
        <v>0.254</v>
      </c>
    </row>
    <row r="24" spans="26:41" x14ac:dyDescent="0.2">
      <c r="AG24" s="213">
        <v>2014</v>
      </c>
      <c r="AH24" s="150">
        <f t="shared" si="6"/>
        <v>0.49551131220547506</v>
      </c>
      <c r="AI24" s="152">
        <f t="shared" si="6"/>
        <v>0.20499999999999999</v>
      </c>
      <c r="AJ24" s="152">
        <f t="shared" si="7"/>
        <v>0.22900000000000001</v>
      </c>
      <c r="AK24" s="152">
        <f t="shared" si="8"/>
        <v>0.25700000000000001</v>
      </c>
      <c r="AL24" s="152">
        <f t="shared" si="9"/>
        <v>0.26400000000000001</v>
      </c>
      <c r="AM24" s="152">
        <f t="shared" si="10"/>
        <v>0.27400000000000002</v>
      </c>
      <c r="AN24" s="152">
        <f t="shared" si="11"/>
        <v>0.26400000000000001</v>
      </c>
      <c r="AO24" s="152">
        <f t="shared" si="12"/>
        <v>0.254</v>
      </c>
    </row>
    <row r="25" spans="26:41" x14ac:dyDescent="0.2">
      <c r="AG25" s="213">
        <v>2015</v>
      </c>
      <c r="AH25" s="150">
        <f t="shared" si="6"/>
        <v>0.49551131220547506</v>
      </c>
      <c r="AI25" s="152">
        <f t="shared" si="6"/>
        <v>0.20499999999999999</v>
      </c>
      <c r="AJ25" s="152">
        <f t="shared" si="7"/>
        <v>0.22900000000000001</v>
      </c>
      <c r="AK25" s="152">
        <f t="shared" si="8"/>
        <v>0.25700000000000001</v>
      </c>
      <c r="AL25" s="152">
        <f t="shared" si="9"/>
        <v>0.26400000000000001</v>
      </c>
      <c r="AM25" s="152">
        <f t="shared" si="10"/>
        <v>0.27400000000000002</v>
      </c>
      <c r="AN25" s="152">
        <f t="shared" si="11"/>
        <v>0.26400000000000001</v>
      </c>
      <c r="AO25" s="152">
        <f t="shared" si="12"/>
        <v>0.254</v>
      </c>
    </row>
    <row r="26" spans="26:41" x14ac:dyDescent="0.2">
      <c r="AG26" s="213">
        <v>2016</v>
      </c>
      <c r="AH26" s="150">
        <f t="shared" si="6"/>
        <v>0.49551131220547506</v>
      </c>
      <c r="AI26" s="152">
        <f t="shared" si="6"/>
        <v>0.20499999999999999</v>
      </c>
      <c r="AJ26" s="152">
        <f t="shared" si="7"/>
        <v>0.22900000000000001</v>
      </c>
      <c r="AK26" s="152">
        <f t="shared" si="8"/>
        <v>0.25700000000000001</v>
      </c>
      <c r="AL26" s="152">
        <f t="shared" si="9"/>
        <v>0.26400000000000001</v>
      </c>
      <c r="AM26" s="152">
        <f t="shared" si="10"/>
        <v>0.27400000000000002</v>
      </c>
      <c r="AN26" s="152">
        <f t="shared" si="11"/>
        <v>0.26400000000000001</v>
      </c>
      <c r="AO26" s="152">
        <f t="shared" si="12"/>
        <v>0.254</v>
      </c>
    </row>
    <row r="27" spans="26:41" x14ac:dyDescent="0.2">
      <c r="AG27" s="213">
        <v>2017</v>
      </c>
      <c r="AH27" s="150">
        <f t="shared" si="6"/>
        <v>0.49551131220547506</v>
      </c>
      <c r="AI27" s="152">
        <f t="shared" si="6"/>
        <v>0.20499999999999999</v>
      </c>
      <c r="AJ27" s="152">
        <f t="shared" si="7"/>
        <v>0.22900000000000001</v>
      </c>
      <c r="AK27" s="152">
        <f t="shared" si="8"/>
        <v>0.25700000000000001</v>
      </c>
      <c r="AL27" s="152">
        <f t="shared" si="9"/>
        <v>0.26400000000000001</v>
      </c>
      <c r="AM27" s="152">
        <f t="shared" si="10"/>
        <v>0.27400000000000002</v>
      </c>
      <c r="AN27" s="152">
        <f t="shared" si="11"/>
        <v>0.26400000000000001</v>
      </c>
      <c r="AO27" s="152">
        <f t="shared" si="12"/>
        <v>0.254</v>
      </c>
    </row>
    <row r="28" spans="26:41" x14ac:dyDescent="0.2">
      <c r="AG28" s="213">
        <v>2018</v>
      </c>
      <c r="AH28" s="150">
        <v>0.375</v>
      </c>
      <c r="AI28" s="152">
        <f t="shared" si="6"/>
        <v>0.20499999999999999</v>
      </c>
      <c r="AJ28" s="152">
        <f t="shared" si="7"/>
        <v>0.22900000000000001</v>
      </c>
      <c r="AK28" s="152">
        <f t="shared" si="8"/>
        <v>0.25700000000000001</v>
      </c>
      <c r="AL28" s="152">
        <f t="shared" si="9"/>
        <v>0.26400000000000001</v>
      </c>
      <c r="AM28" s="152">
        <f t="shared" si="10"/>
        <v>0.27400000000000002</v>
      </c>
      <c r="AN28" s="152">
        <f t="shared" si="11"/>
        <v>0.26400000000000001</v>
      </c>
      <c r="AO28" s="152">
        <f t="shared" si="12"/>
        <v>0.254</v>
      </c>
    </row>
    <row r="29" spans="26:41" x14ac:dyDescent="0.2">
      <c r="AG29" s="213">
        <v>2019</v>
      </c>
      <c r="AH29" s="150">
        <v>0.32500000000000001</v>
      </c>
      <c r="AI29" s="152">
        <f t="shared" si="6"/>
        <v>0.20499999999999999</v>
      </c>
      <c r="AJ29" s="152">
        <f t="shared" si="7"/>
        <v>0.22900000000000001</v>
      </c>
      <c r="AK29" s="152">
        <f t="shared" si="8"/>
        <v>0.25700000000000001</v>
      </c>
      <c r="AL29" s="152">
        <f t="shared" si="9"/>
        <v>0.26400000000000001</v>
      </c>
      <c r="AM29" s="152">
        <f t="shared" si="10"/>
        <v>0.27400000000000002</v>
      </c>
      <c r="AN29" s="152">
        <f t="shared" si="11"/>
        <v>0.26400000000000001</v>
      </c>
      <c r="AO29" s="152">
        <f t="shared" si="12"/>
        <v>0.254</v>
      </c>
    </row>
    <row r="30" spans="26:41" x14ac:dyDescent="0.2">
      <c r="AG30" s="214">
        <v>2020</v>
      </c>
      <c r="AH30" s="151">
        <v>0.29499999999999998</v>
      </c>
      <c r="AI30" s="152">
        <f t="shared" si="6"/>
        <v>0.20499999999999999</v>
      </c>
      <c r="AJ30" s="152">
        <f t="shared" si="7"/>
        <v>0.22900000000000001</v>
      </c>
      <c r="AK30" s="152">
        <f t="shared" si="8"/>
        <v>0.25700000000000001</v>
      </c>
      <c r="AL30" s="152">
        <f t="shared" si="9"/>
        <v>0.26400000000000001</v>
      </c>
      <c r="AM30" s="152">
        <f t="shared" si="10"/>
        <v>0.27400000000000002</v>
      </c>
      <c r="AN30" s="152">
        <f t="shared" si="11"/>
        <v>0.26400000000000001</v>
      </c>
      <c r="AO30" s="152">
        <f t="shared" si="12"/>
        <v>0.254</v>
      </c>
    </row>
  </sheetData>
  <mergeCells count="6">
    <mergeCell ref="Z17:AE17"/>
    <mergeCell ref="AQ8:AR8"/>
    <mergeCell ref="A5:B5"/>
    <mergeCell ref="AG9:AO9"/>
    <mergeCell ref="V10:W10"/>
    <mergeCell ref="V9:AD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6" tint="0.39997558519241921"/>
  </sheetPr>
  <dimension ref="A1:DT80"/>
  <sheetViews>
    <sheetView showGridLines="0" topLeftCell="B1" zoomScaleNormal="100" workbookViewId="0">
      <pane xSplit="2" ySplit="9" topLeftCell="D10" activePane="bottomRight" state="frozen"/>
      <selection activeCell="D42" sqref="D42:G43"/>
      <selection pane="topRight" activeCell="D42" sqref="D42:G43"/>
      <selection pane="bottomLeft" activeCell="D42" sqref="D42:G43"/>
      <selection pane="bottomRight" activeCell="D4" sqref="D4:E4"/>
    </sheetView>
  </sheetViews>
  <sheetFormatPr defaultRowHeight="12" x14ac:dyDescent="0.2"/>
  <cols>
    <col min="1" max="1" width="4.140625" style="1" hidden="1" customWidth="1"/>
    <col min="2" max="2" width="4.42578125" style="25" customWidth="1"/>
    <col min="3" max="3" width="4.7109375" style="25" customWidth="1"/>
    <col min="4" max="4" width="8.5703125" style="25" customWidth="1"/>
    <col min="5" max="5" width="8" style="25" customWidth="1"/>
    <col min="6" max="6" width="8.42578125" style="25" customWidth="1"/>
    <col min="7" max="7" width="9.5703125" style="25" customWidth="1"/>
    <col min="8" max="8" width="8.42578125" style="25" customWidth="1"/>
    <col min="9" max="9" width="8" style="25" customWidth="1"/>
    <col min="10" max="10" width="9.140625" style="25"/>
    <col min="11" max="11" width="8.5703125" style="2" customWidth="1"/>
    <col min="12" max="12" width="4.85546875" style="2" customWidth="1"/>
    <col min="13" max="13" width="7.28515625" style="2" customWidth="1"/>
    <col min="14" max="14" width="9" style="2" customWidth="1"/>
    <col min="15" max="15" width="4.85546875" style="2" customWidth="1"/>
    <col min="16" max="16" width="8.5703125" style="2" customWidth="1"/>
    <col min="17" max="17" width="4.85546875" style="2" customWidth="1"/>
    <col min="18" max="18" width="7.28515625" style="2" customWidth="1"/>
    <col min="19" max="19" width="9" style="2" customWidth="1"/>
    <col min="20" max="20" width="4.85546875" style="2" customWidth="1"/>
    <col min="21" max="21" width="8.5703125" style="2" customWidth="1"/>
    <col min="22" max="22" width="4.85546875" style="2" customWidth="1"/>
    <col min="23" max="23" width="7.28515625" style="2" customWidth="1"/>
    <col min="24" max="24" width="9" style="2" customWidth="1"/>
    <col min="25" max="25" width="4.85546875" style="2" customWidth="1"/>
    <col min="26" max="26" width="8.42578125" style="2" customWidth="1"/>
    <col min="27" max="27" width="9.140625" style="2"/>
    <col min="28" max="28" width="7.28515625" style="2" customWidth="1"/>
    <col min="29" max="29" width="8.140625" style="2" customWidth="1"/>
    <col min="30" max="30" width="8.42578125" style="2" customWidth="1"/>
    <col min="31" max="31" width="9.140625" style="2"/>
    <col min="32" max="32" width="8" style="2" customWidth="1"/>
    <col min="33" max="33" width="7.7109375" style="2" customWidth="1"/>
    <col min="34" max="34" width="8.5703125" style="2" customWidth="1"/>
    <col min="35" max="35" width="8.7109375" style="2" customWidth="1"/>
    <col min="36" max="36" width="30" style="2" customWidth="1"/>
    <col min="37" max="38" width="9.140625" style="7"/>
    <col min="39" max="43" width="8.42578125" style="2" customWidth="1"/>
    <col min="44" max="44" width="8.42578125" style="7" customWidth="1"/>
    <col min="45" max="47" width="9.140625" style="7"/>
    <col min="48" max="48" width="9.140625" style="26"/>
    <col min="49" max="49" width="9.140625" style="7"/>
    <col min="50" max="59" width="9.140625" style="2"/>
    <col min="60" max="60" width="10.42578125" style="2" customWidth="1"/>
    <col min="61" max="74" width="9.140625" style="2"/>
    <col min="75" max="75" width="9.42578125" style="2" customWidth="1"/>
    <col min="76" max="76" width="9.5703125" style="2" customWidth="1"/>
    <col min="77" max="78" width="9.140625" style="2"/>
    <col min="79" max="79" width="8.7109375" style="2" customWidth="1"/>
    <col min="80" max="94" width="9.140625" style="2"/>
    <col min="95" max="95" width="11.140625" style="2" customWidth="1"/>
    <col min="96" max="98" width="7.42578125" style="2" customWidth="1"/>
    <col min="99" max="99" width="5.42578125" style="2" customWidth="1"/>
    <col min="100" max="125" width="6.42578125" style="2" customWidth="1"/>
    <col min="126" max="16384" width="9.140625" style="2"/>
  </cols>
  <sheetData>
    <row r="1" spans="1:124" ht="51.75" customHeight="1" x14ac:dyDescent="0.2">
      <c r="B1" s="2"/>
      <c r="C1" s="2"/>
      <c r="D1" s="2"/>
      <c r="E1" s="2"/>
      <c r="F1" s="3"/>
      <c r="G1" s="53" t="s">
        <v>272</v>
      </c>
      <c r="H1" s="5"/>
      <c r="I1" s="5"/>
      <c r="J1" s="5"/>
      <c r="K1" s="5"/>
      <c r="L1" s="6"/>
      <c r="AD1" s="7"/>
      <c r="AE1" s="7"/>
      <c r="AF1" s="7"/>
      <c r="AG1" s="7"/>
      <c r="AH1" s="7"/>
      <c r="AI1" s="7"/>
      <c r="AJ1" s="7"/>
      <c r="AM1" s="7"/>
      <c r="AN1" s="7"/>
      <c r="AO1" s="7"/>
      <c r="AP1" s="7"/>
      <c r="AQ1" s="7"/>
      <c r="AU1" s="2"/>
      <c r="AV1" s="2"/>
      <c r="AW1" s="2"/>
    </row>
    <row r="2" spans="1:124" ht="15" customHeight="1" x14ac:dyDescent="0.2">
      <c r="B2" s="549" t="str">
        <f>IF(Year1="", " Warning: You must enter a year in the 'Select Year' worksheet for the graphs in this worksheet to work!","")</f>
        <v xml:space="preserve"> Warning: You must enter a year in the 'Select Year' worksheet for the graphs in this worksheet to work!</v>
      </c>
      <c r="C2" s="2"/>
      <c r="D2" s="2"/>
      <c r="E2" s="2"/>
      <c r="F2" s="3"/>
      <c r="G2" s="4"/>
      <c r="H2" s="4"/>
      <c r="I2" s="2"/>
      <c r="J2" s="2"/>
      <c r="L2" s="6"/>
      <c r="AD2" s="7"/>
      <c r="AE2" s="7"/>
      <c r="AF2" s="7"/>
      <c r="AG2" s="7"/>
      <c r="AH2" s="7"/>
      <c r="AI2" s="7"/>
      <c r="AJ2" s="7"/>
      <c r="AM2" s="7"/>
      <c r="AN2" s="7"/>
      <c r="AO2" s="7"/>
      <c r="AP2" s="7"/>
      <c r="AQ2" s="7"/>
      <c r="AU2" s="2"/>
      <c r="AV2" s="2"/>
      <c r="AW2" s="2"/>
    </row>
    <row r="3" spans="1:124" ht="2.25" customHeight="1" thickBot="1" x14ac:dyDescent="0.25">
      <c r="B3" s="2"/>
      <c r="C3" s="2"/>
      <c r="D3" s="2"/>
      <c r="E3" s="2"/>
      <c r="F3" s="3"/>
      <c r="G3" s="4"/>
      <c r="H3" s="4"/>
      <c r="I3" s="2"/>
      <c r="J3" s="2"/>
      <c r="L3" s="8"/>
      <c r="AD3" s="7"/>
      <c r="AE3" s="7"/>
      <c r="AF3" s="7"/>
      <c r="AG3" s="7"/>
      <c r="AH3" s="7"/>
      <c r="AI3" s="7"/>
      <c r="AJ3" s="7"/>
      <c r="AM3" s="7"/>
      <c r="AN3" s="7"/>
      <c r="AO3" s="7"/>
      <c r="AP3" s="7"/>
      <c r="AQ3" s="7"/>
      <c r="AU3" s="2"/>
      <c r="AV3" s="2"/>
      <c r="AW3" s="2"/>
    </row>
    <row r="4" spans="1:124" s="11" customFormat="1" ht="21" customHeight="1" x14ac:dyDescent="0.2">
      <c r="A4" s="9"/>
      <c r="B4" s="61"/>
      <c r="C4" s="62" t="s">
        <v>52</v>
      </c>
      <c r="D4" s="610"/>
      <c r="E4" s="611"/>
      <c r="F4" s="63"/>
      <c r="G4" s="64"/>
      <c r="H4" s="62" t="s">
        <v>53</v>
      </c>
      <c r="I4" s="610"/>
      <c r="J4" s="612"/>
      <c r="K4" s="600" t="s">
        <v>98</v>
      </c>
      <c r="L4" s="601"/>
      <c r="M4" s="601"/>
      <c r="N4" s="601"/>
      <c r="O4" s="601"/>
      <c r="P4" s="601"/>
      <c r="Q4" s="601"/>
      <c r="R4" s="601"/>
      <c r="S4" s="601"/>
      <c r="T4" s="601"/>
      <c r="U4" s="601"/>
      <c r="V4" s="601"/>
      <c r="W4" s="601"/>
      <c r="X4" s="601"/>
      <c r="Y4" s="601"/>
      <c r="Z4" s="602" t="s">
        <v>101</v>
      </c>
      <c r="AA4" s="603"/>
      <c r="AB4" s="603"/>
      <c r="AC4" s="603"/>
      <c r="AD4" s="603"/>
      <c r="AE4" s="603"/>
      <c r="AF4" s="603"/>
      <c r="AG4" s="603"/>
      <c r="AH4" s="603"/>
      <c r="AI4" s="603"/>
      <c r="AK4" s="12"/>
      <c r="AL4" s="12"/>
      <c r="AR4" s="12"/>
      <c r="AS4" s="12"/>
      <c r="AT4" s="12"/>
      <c r="AU4" s="12"/>
      <c r="AV4" s="13"/>
      <c r="AW4" s="12"/>
    </row>
    <row r="5" spans="1:124" s="11" customFormat="1" ht="21" customHeight="1" thickBot="1" x14ac:dyDescent="0.25">
      <c r="A5" s="9"/>
      <c r="B5" s="65"/>
      <c r="C5" s="66" t="s">
        <v>56</v>
      </c>
      <c r="D5" s="613"/>
      <c r="E5" s="614"/>
      <c r="F5" s="67"/>
      <c r="G5" s="68"/>
      <c r="H5" s="66" t="s">
        <v>35</v>
      </c>
      <c r="I5" s="613"/>
      <c r="J5" s="615"/>
      <c r="K5" s="600"/>
      <c r="L5" s="601"/>
      <c r="M5" s="601"/>
      <c r="N5" s="601"/>
      <c r="O5" s="601"/>
      <c r="P5" s="601"/>
      <c r="Q5" s="601"/>
      <c r="R5" s="601"/>
      <c r="S5" s="601"/>
      <c r="T5" s="601"/>
      <c r="U5" s="601"/>
      <c r="V5" s="601"/>
      <c r="W5" s="601"/>
      <c r="X5" s="601"/>
      <c r="Y5" s="601"/>
      <c r="Z5" s="603"/>
      <c r="AA5" s="603"/>
      <c r="AB5" s="603"/>
      <c r="AC5" s="603"/>
      <c r="AD5" s="603"/>
      <c r="AE5" s="603"/>
      <c r="AF5" s="603"/>
      <c r="AG5" s="603"/>
      <c r="AH5" s="603"/>
      <c r="AI5" s="603"/>
      <c r="AK5" s="12"/>
      <c r="AL5" s="12"/>
      <c r="AR5" s="12"/>
      <c r="AS5" s="12"/>
      <c r="AT5" s="12"/>
      <c r="AU5" s="12"/>
      <c r="AV5" s="13"/>
      <c r="AW5" s="12"/>
    </row>
    <row r="6" spans="1:124" s="11" customFormat="1" ht="3" customHeight="1" thickBot="1" x14ac:dyDescent="0.25">
      <c r="A6" s="9"/>
      <c r="B6" s="15"/>
      <c r="C6" s="16"/>
      <c r="D6" s="17"/>
      <c r="E6" s="17"/>
      <c r="F6" s="18"/>
      <c r="G6" s="19"/>
      <c r="H6" s="17"/>
      <c r="I6" s="20"/>
      <c r="J6" s="21"/>
      <c r="K6" s="17"/>
      <c r="L6" s="22"/>
      <c r="AK6" s="12"/>
      <c r="AL6" s="12"/>
      <c r="AR6" s="12"/>
      <c r="AS6" s="12"/>
      <c r="AT6" s="12"/>
      <c r="AU6" s="12"/>
      <c r="AV6" s="13"/>
      <c r="AW6" s="12"/>
    </row>
    <row r="7" spans="1:124" s="23" customFormat="1" ht="21" customHeight="1" x14ac:dyDescent="0.2">
      <c r="A7" s="9"/>
      <c r="B7" s="562" t="s">
        <v>102</v>
      </c>
      <c r="C7" s="617"/>
      <c r="D7" s="79" t="s">
        <v>54</v>
      </c>
      <c r="E7" s="80"/>
      <c r="F7" s="80"/>
      <c r="G7" s="80"/>
      <c r="H7" s="80"/>
      <c r="I7" s="80"/>
      <c r="J7" s="80"/>
      <c r="K7" s="609" t="s">
        <v>70</v>
      </c>
      <c r="L7" s="609"/>
      <c r="M7" s="609"/>
      <c r="N7" s="609"/>
      <c r="O7" s="609"/>
      <c r="P7" s="609" t="s">
        <v>71</v>
      </c>
      <c r="Q7" s="609"/>
      <c r="R7" s="609"/>
      <c r="S7" s="609"/>
      <c r="T7" s="609"/>
      <c r="U7" s="609" t="s">
        <v>69</v>
      </c>
      <c r="V7" s="609"/>
      <c r="W7" s="609"/>
      <c r="X7" s="609"/>
      <c r="Y7" s="609"/>
      <c r="Z7" s="80" t="s">
        <v>31</v>
      </c>
      <c r="AA7" s="80"/>
      <c r="AB7" s="80"/>
      <c r="AC7" s="80"/>
      <c r="AD7" s="80"/>
      <c r="AE7" s="80"/>
      <c r="AF7" s="80"/>
      <c r="AG7" s="80"/>
      <c r="AH7" s="80"/>
      <c r="AI7" s="81"/>
      <c r="BY7" s="131"/>
      <c r="BZ7" s="132"/>
      <c r="CA7" s="132"/>
      <c r="CB7" s="132"/>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row>
    <row r="8" spans="1:124" s="24" customFormat="1" ht="48" x14ac:dyDescent="0.2">
      <c r="A8" s="9"/>
      <c r="B8" s="564"/>
      <c r="C8" s="618"/>
      <c r="D8" s="50" t="s">
        <v>72</v>
      </c>
      <c r="E8" s="50" t="s">
        <v>73</v>
      </c>
      <c r="F8" s="50" t="s">
        <v>33</v>
      </c>
      <c r="G8" s="50" t="s">
        <v>27</v>
      </c>
      <c r="H8" s="50" t="s">
        <v>18</v>
      </c>
      <c r="I8" s="50" t="s">
        <v>32</v>
      </c>
      <c r="J8" s="50" t="s">
        <v>47</v>
      </c>
      <c r="K8" s="50" t="s">
        <v>13</v>
      </c>
      <c r="L8" s="50" t="s">
        <v>19</v>
      </c>
      <c r="M8" s="50" t="s">
        <v>17</v>
      </c>
      <c r="N8" s="50" t="s">
        <v>18</v>
      </c>
      <c r="O8" s="50" t="s">
        <v>20</v>
      </c>
      <c r="P8" s="50" t="s">
        <v>13</v>
      </c>
      <c r="Q8" s="50" t="s">
        <v>19</v>
      </c>
      <c r="R8" s="50" t="s">
        <v>17</v>
      </c>
      <c r="S8" s="50" t="s">
        <v>18</v>
      </c>
      <c r="T8" s="50" t="s">
        <v>20</v>
      </c>
      <c r="U8" s="50" t="s">
        <v>13</v>
      </c>
      <c r="V8" s="50" t="s">
        <v>19</v>
      </c>
      <c r="W8" s="50" t="s">
        <v>17</v>
      </c>
      <c r="X8" s="50" t="s">
        <v>18</v>
      </c>
      <c r="Y8" s="50" t="s">
        <v>20</v>
      </c>
      <c r="Z8" s="50" t="s">
        <v>30</v>
      </c>
      <c r="AA8" s="50" t="s">
        <v>76</v>
      </c>
      <c r="AB8" s="50" t="s">
        <v>25</v>
      </c>
      <c r="AC8" s="50" t="s">
        <v>26</v>
      </c>
      <c r="AD8" s="50" t="s">
        <v>74</v>
      </c>
      <c r="AE8" s="50" t="s">
        <v>75</v>
      </c>
      <c r="AF8" s="50" t="s">
        <v>28</v>
      </c>
      <c r="AG8" s="50" t="s">
        <v>99</v>
      </c>
      <c r="AH8" s="50" t="s">
        <v>100</v>
      </c>
      <c r="AI8" s="82" t="s">
        <v>27</v>
      </c>
      <c r="BY8" s="122" t="s">
        <v>92</v>
      </c>
      <c r="BZ8" s="122"/>
      <c r="CA8" s="122"/>
      <c r="CB8" s="122"/>
      <c r="CC8" s="122" t="s">
        <v>65</v>
      </c>
      <c r="CD8" s="122"/>
      <c r="CE8" s="122" t="s">
        <v>64</v>
      </c>
      <c r="CF8" s="122" t="s">
        <v>12</v>
      </c>
      <c r="CG8" s="122" t="s">
        <v>16</v>
      </c>
      <c r="CH8" s="122" t="s">
        <v>69</v>
      </c>
      <c r="CI8" s="122" t="str">
        <f>AA8</f>
        <v>Import or Service Capacity Charge</v>
      </c>
      <c r="CJ8" s="122" t="str">
        <f>AC8</f>
        <v>Excess Capacity Charge</v>
      </c>
      <c r="CK8" s="122" t="str">
        <f>AE8</f>
        <v>Maximum Demand (MD) Charge</v>
      </c>
      <c r="CL8" s="122" t="str">
        <f>AF8</f>
        <v>Wattless Charge</v>
      </c>
      <c r="CM8" s="122" t="str">
        <f>AG8</f>
        <v>PSO &amp; Other Taxes</v>
      </c>
      <c r="CN8" s="122" t="str">
        <f>AH8</f>
        <v>All Other Charge(s)</v>
      </c>
      <c r="CO8" s="122" t="s">
        <v>36</v>
      </c>
      <c r="CP8" s="122" t="s">
        <v>37</v>
      </c>
      <c r="CQ8" s="122" t="s">
        <v>93</v>
      </c>
      <c r="CR8" s="122" t="s">
        <v>66</v>
      </c>
      <c r="CS8" s="122" t="s">
        <v>67</v>
      </c>
      <c r="CT8" s="122" t="s">
        <v>68</v>
      </c>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row>
    <row r="9" spans="1:124" s="25" customFormat="1" ht="14.25" customHeight="1" thickBot="1" x14ac:dyDescent="0.25">
      <c r="A9" s="9"/>
      <c r="B9" s="566"/>
      <c r="C9" s="619"/>
      <c r="D9" s="98" t="s">
        <v>14</v>
      </c>
      <c r="E9" s="98" t="s">
        <v>14</v>
      </c>
      <c r="F9" s="98" t="s">
        <v>15</v>
      </c>
      <c r="G9" s="98" t="s">
        <v>15</v>
      </c>
      <c r="H9" s="98" t="s">
        <v>15</v>
      </c>
      <c r="I9" s="98" t="s">
        <v>39</v>
      </c>
      <c r="J9" s="98" t="s">
        <v>48</v>
      </c>
      <c r="K9" s="98" t="s">
        <v>14</v>
      </c>
      <c r="L9" s="98" t="s">
        <v>21</v>
      </c>
      <c r="M9" s="98" t="s">
        <v>39</v>
      </c>
      <c r="N9" s="98" t="s">
        <v>15</v>
      </c>
      <c r="O9" s="98" t="s">
        <v>21</v>
      </c>
      <c r="P9" s="98" t="s">
        <v>14</v>
      </c>
      <c r="Q9" s="98" t="s">
        <v>21</v>
      </c>
      <c r="R9" s="98" t="s">
        <v>39</v>
      </c>
      <c r="S9" s="98" t="s">
        <v>15</v>
      </c>
      <c r="T9" s="98" t="s">
        <v>21</v>
      </c>
      <c r="U9" s="98" t="s">
        <v>14</v>
      </c>
      <c r="V9" s="98" t="s">
        <v>21</v>
      </c>
      <c r="W9" s="98" t="s">
        <v>39</v>
      </c>
      <c r="X9" s="98" t="s">
        <v>15</v>
      </c>
      <c r="Y9" s="98" t="s">
        <v>21</v>
      </c>
      <c r="Z9" s="98" t="s">
        <v>22</v>
      </c>
      <c r="AA9" s="98" t="s">
        <v>15</v>
      </c>
      <c r="AB9" s="98" t="s">
        <v>22</v>
      </c>
      <c r="AC9" s="98" t="s">
        <v>15</v>
      </c>
      <c r="AD9" s="98" t="s">
        <v>23</v>
      </c>
      <c r="AE9" s="98" t="s">
        <v>15</v>
      </c>
      <c r="AF9" s="98" t="s">
        <v>15</v>
      </c>
      <c r="AG9" s="98" t="s">
        <v>15</v>
      </c>
      <c r="AH9" s="98" t="s">
        <v>15</v>
      </c>
      <c r="AI9" s="99" t="s">
        <v>15</v>
      </c>
      <c r="AZ9" s="24"/>
      <c r="BA9" s="24"/>
      <c r="BB9" s="24"/>
      <c r="BC9" s="24"/>
      <c r="BD9" s="24"/>
      <c r="BE9" s="24"/>
      <c r="BF9" s="24"/>
      <c r="BG9" s="24"/>
      <c r="BH9" s="24"/>
      <c r="BY9" s="123"/>
      <c r="BZ9" s="123"/>
      <c r="CA9" s="123"/>
      <c r="CB9" s="123"/>
      <c r="CC9" s="123"/>
      <c r="CD9" s="123"/>
      <c r="CE9" s="123"/>
      <c r="CF9" s="123"/>
      <c r="CG9" s="123"/>
      <c r="CH9" s="123"/>
      <c r="CI9" s="123"/>
      <c r="CJ9" s="123"/>
      <c r="CK9" s="123"/>
      <c r="CL9" s="123"/>
      <c r="CM9" s="123"/>
      <c r="CN9" s="123"/>
      <c r="CO9" s="123" t="s">
        <v>14</v>
      </c>
      <c r="CP9" s="123" t="s">
        <v>14</v>
      </c>
      <c r="CQ9" s="123" t="s">
        <v>14</v>
      </c>
      <c r="CR9" s="123"/>
      <c r="CS9" s="123"/>
      <c r="CT9" s="123"/>
      <c r="CU9" s="123">
        <v>0</v>
      </c>
      <c r="CV9" s="123">
        <f>CU9+1</f>
        <v>1</v>
      </c>
      <c r="CW9" s="123">
        <f>CV9</f>
        <v>1</v>
      </c>
      <c r="CX9" s="123">
        <f>CW9+1</f>
        <v>2</v>
      </c>
      <c r="CY9" s="123">
        <f>CX9</f>
        <v>2</v>
      </c>
      <c r="CZ9" s="123">
        <f>CY9+1</f>
        <v>3</v>
      </c>
      <c r="DA9" s="123">
        <f>CZ9</f>
        <v>3</v>
      </c>
      <c r="DB9" s="123">
        <f>DA9+1</f>
        <v>4</v>
      </c>
      <c r="DC9" s="123">
        <f>DB9</f>
        <v>4</v>
      </c>
      <c r="DD9" s="123">
        <f>DC9+1</f>
        <v>5</v>
      </c>
      <c r="DE9" s="123">
        <f>DD9</f>
        <v>5</v>
      </c>
      <c r="DF9" s="123">
        <f>DE9+1</f>
        <v>6</v>
      </c>
      <c r="DG9" s="123">
        <f>DF9</f>
        <v>6</v>
      </c>
      <c r="DH9" s="123">
        <f>DG9+1</f>
        <v>7</v>
      </c>
      <c r="DI9" s="123">
        <f>DH9</f>
        <v>7</v>
      </c>
      <c r="DJ9" s="123">
        <f>DI9+1</f>
        <v>8</v>
      </c>
      <c r="DK9" s="123">
        <f>DJ9</f>
        <v>8</v>
      </c>
      <c r="DL9" s="123">
        <f>DK9+1</f>
        <v>9</v>
      </c>
      <c r="DM9" s="123">
        <f>DL9</f>
        <v>9</v>
      </c>
      <c r="DN9" s="123">
        <f>DM9+1</f>
        <v>10</v>
      </c>
      <c r="DO9" s="123">
        <f>DN9</f>
        <v>10</v>
      </c>
      <c r="DP9" s="123">
        <f>DO9+1</f>
        <v>11</v>
      </c>
      <c r="DQ9" s="123">
        <f>DP9</f>
        <v>11</v>
      </c>
      <c r="DR9" s="123">
        <f>DQ9+1</f>
        <v>12</v>
      </c>
      <c r="DS9" s="123">
        <f>DR9</f>
        <v>12</v>
      </c>
      <c r="DT9" s="123">
        <v>13</v>
      </c>
    </row>
    <row r="10" spans="1:124" s="11" customFormat="1" ht="14.25" customHeight="1" x14ac:dyDescent="0.2">
      <c r="A10" s="9" t="str">
        <f>B10&amp;A4</f>
        <v>Jan</v>
      </c>
      <c r="B10" s="84" t="s">
        <v>0</v>
      </c>
      <c r="C10" s="49">
        <f t="shared" ref="C10:C21" si="0">Year1</f>
        <v>0</v>
      </c>
      <c r="D10" s="100">
        <f>K10+P10+U10</f>
        <v>0</v>
      </c>
      <c r="E10" s="52"/>
      <c r="F10" s="102">
        <f>N10+S10+X10</f>
        <v>0</v>
      </c>
      <c r="G10" s="102">
        <f>AI10</f>
        <v>0</v>
      </c>
      <c r="H10" s="102">
        <f>AI10+N10+S10+X10</f>
        <v>0</v>
      </c>
      <c r="I10" s="103" t="str">
        <f>IF((K10+P10+U10)=0,"",H10/(D10))</f>
        <v/>
      </c>
      <c r="J10" s="104" t="e">
        <f>D10*INDEX('Select Year'!X$11:X$15,MATCH(Electricity!C10,'Select Year'!W$11:W$15,0))</f>
        <v>#N/A</v>
      </c>
      <c r="K10" s="54"/>
      <c r="L10" s="105" t="str">
        <f>IF(K10="","",K10/(K10+P10+U10))</f>
        <v/>
      </c>
      <c r="M10" s="60"/>
      <c r="N10" s="106">
        <f>K10*M10</f>
        <v>0</v>
      </c>
      <c r="O10" s="107" t="str">
        <f>IF(N10=0,"",N10/(N10+S10+X10))</f>
        <v/>
      </c>
      <c r="P10" s="52"/>
      <c r="Q10" s="105" t="str">
        <f>IF(P10="","",P10/(P10+K10+U10))</f>
        <v/>
      </c>
      <c r="R10" s="60"/>
      <c r="S10" s="106">
        <f>P10*R10</f>
        <v>0</v>
      </c>
      <c r="T10" s="107" t="str">
        <f>IF(S10=0,"",S10/(S10+N10+X10))</f>
        <v/>
      </c>
      <c r="U10" s="52"/>
      <c r="V10" s="105" t="str">
        <f>IF(U10="","",U10/(U10+P10+K10))</f>
        <v/>
      </c>
      <c r="W10" s="60"/>
      <c r="X10" s="106">
        <f>U10*W10</f>
        <v>0</v>
      </c>
      <c r="Y10" s="107" t="str">
        <f>IF(X10=0,"",X10/(X10+S10+N10))</f>
        <v/>
      </c>
      <c r="Z10" s="54"/>
      <c r="AA10" s="56"/>
      <c r="AB10" s="57"/>
      <c r="AC10" s="56"/>
      <c r="AD10" s="57"/>
      <c r="AE10" s="56"/>
      <c r="AF10" s="56"/>
      <c r="AG10" s="56"/>
      <c r="AH10" s="56"/>
      <c r="AI10" s="108">
        <f t="shared" ref="AI10:AI21" si="1">AH10+AA10+AC10+AE10+AG10+AF10</f>
        <v>0</v>
      </c>
      <c r="AK10" s="12"/>
      <c r="AL10" s="12"/>
      <c r="AR10" s="12"/>
      <c r="AS10" s="12"/>
      <c r="AT10" s="12"/>
      <c r="AU10" s="12"/>
      <c r="AV10" s="13"/>
      <c r="AW10" s="12"/>
      <c r="BY10" s="124">
        <f t="shared" ref="BY10:BY21" si="2">Year1</f>
        <v>0</v>
      </c>
      <c r="BZ10" s="124" t="str">
        <f>B10&amp;"-"&amp;C10</f>
        <v>Jan-0</v>
      </c>
      <c r="CA10" s="124" t="str">
        <f>B10&amp;"-"&amp;BY10</f>
        <v>Jan-0</v>
      </c>
      <c r="CB10" s="124"/>
      <c r="CC10" s="125">
        <f t="shared" ref="CC10:CC21" si="3">INDEX(Z$10:Z$21,MATCH($CA10,$BZ$10:$BZ$21,),)</f>
        <v>0</v>
      </c>
      <c r="CD10" s="125"/>
      <c r="CE10" s="125">
        <f t="shared" ref="CE10:CE21" si="4">INDEX(AD$10:AD$21,MATCH($CA10,$BZ$10:$BZ$21,),)</f>
        <v>0</v>
      </c>
      <c r="CF10" s="126">
        <f t="shared" ref="CF10:CF21" si="5">INDEX(N$10:N$21,MATCH($CA10,$BZ$10:$BZ$21,),)</f>
        <v>0</v>
      </c>
      <c r="CG10" s="126">
        <f t="shared" ref="CG10:CG21" si="6">INDEX(S$10:S$21,MATCH($CA10,$BZ$10:$BZ$21,),)</f>
        <v>0</v>
      </c>
      <c r="CH10" s="126">
        <f t="shared" ref="CH10:CH21" si="7">INDEX(X$10:X$21,MATCH($CA10,$BZ$10:$BZ$21,),)</f>
        <v>0</v>
      </c>
      <c r="CI10" s="126">
        <f t="shared" ref="CI10:CI21" si="8">INDEX(AA$10:AA$21,MATCH($CA10,$BZ$10:$BZ$21,),)</f>
        <v>0</v>
      </c>
      <c r="CJ10" s="126">
        <f t="shared" ref="CJ10:CJ21" si="9">INDEX(AC$10:AC$21,MATCH($CA10,$BZ$10:$BZ$21,),)</f>
        <v>0</v>
      </c>
      <c r="CK10" s="126">
        <f t="shared" ref="CK10:CK21" si="10">INDEX(AE$10:AE$21,MATCH($CA10,$BZ$10:$BZ$21,),)</f>
        <v>0</v>
      </c>
      <c r="CL10" s="126">
        <f t="shared" ref="CL10:CL21" si="11">INDEX(AF$10:AF$21,MATCH($CA10,$BZ$10:$BZ$21,),)</f>
        <v>0</v>
      </c>
      <c r="CM10" s="126">
        <f t="shared" ref="CM10:CM21" si="12">INDEX(AG$10:AG$21,MATCH($CA10,$BZ$10:$BZ$21,),)</f>
        <v>0</v>
      </c>
      <c r="CN10" s="126">
        <f t="shared" ref="CN10:CN21" si="13">INDEX(AH$10:AH$21,MATCH($CA10,$BZ$10:$BZ$21,),)</f>
        <v>0</v>
      </c>
      <c r="CO10" s="125">
        <f t="shared" ref="CO10:CO21" si="14">INDEX(K$10:K$21,MATCH($CA10,$BZ$10:$BZ$21,),)</f>
        <v>0</v>
      </c>
      <c r="CP10" s="125">
        <f t="shared" ref="CP10:CP21" si="15">INDEX(P$10:P$21,MATCH($CA10,$BZ$10:$BZ$21,),)</f>
        <v>0</v>
      </c>
      <c r="CQ10" s="125">
        <f t="shared" ref="CQ10:CQ21" si="16">INDEX(U$10:U$21,MATCH($CA10,$BZ$10:$BZ$21,),)</f>
        <v>0</v>
      </c>
      <c r="CR10" s="125">
        <f t="shared" ref="CR10:CR21" si="17">INDEX(D$10:D$21,MATCH($CA10,$BZ$10:$BZ$21,),)</f>
        <v>0</v>
      </c>
      <c r="CS10" s="125">
        <f>CR10+CS9</f>
        <v>0</v>
      </c>
      <c r="CT10" s="125">
        <f t="shared" ref="CT10:CT21" si="18">INDEX(E$10:E$21,MATCH($CA10,$BZ$10:$BZ$21,),)+CT9</f>
        <v>0</v>
      </c>
      <c r="CU10" s="127" t="str">
        <f>CS8</f>
        <v>Actual (Cumulative)</v>
      </c>
      <c r="CV10" s="127">
        <v>0</v>
      </c>
      <c r="CW10" s="125">
        <f>CS10</f>
        <v>0</v>
      </c>
      <c r="CX10" s="125">
        <f>CW10</f>
        <v>0</v>
      </c>
      <c r="CY10" s="125">
        <f>CS11</f>
        <v>0</v>
      </c>
      <c r="CZ10" s="125">
        <f>CY10</f>
        <v>0</v>
      </c>
      <c r="DA10" s="125">
        <f>CS12</f>
        <v>0</v>
      </c>
      <c r="DB10" s="125">
        <f>DA10</f>
        <v>0</v>
      </c>
      <c r="DC10" s="125">
        <f>CS13</f>
        <v>0</v>
      </c>
      <c r="DD10" s="125">
        <f>DC10</f>
        <v>0</v>
      </c>
      <c r="DE10" s="125">
        <f>CS14</f>
        <v>0</v>
      </c>
      <c r="DF10" s="125">
        <f>DE10</f>
        <v>0</v>
      </c>
      <c r="DG10" s="125">
        <f>CS15</f>
        <v>0</v>
      </c>
      <c r="DH10" s="125">
        <f>DG10</f>
        <v>0</v>
      </c>
      <c r="DI10" s="125">
        <f>CS16</f>
        <v>0</v>
      </c>
      <c r="DJ10" s="125">
        <f>DI10</f>
        <v>0</v>
      </c>
      <c r="DK10" s="125">
        <f>CS17</f>
        <v>0</v>
      </c>
      <c r="DL10" s="125">
        <f>DK10</f>
        <v>0</v>
      </c>
      <c r="DM10" s="125">
        <f>CS18</f>
        <v>0</v>
      </c>
      <c r="DN10" s="125">
        <f>DM10</f>
        <v>0</v>
      </c>
      <c r="DO10" s="125">
        <f>CS19</f>
        <v>0</v>
      </c>
      <c r="DP10" s="125">
        <f>DO10</f>
        <v>0</v>
      </c>
      <c r="DQ10" s="125">
        <f>CS20</f>
        <v>0</v>
      </c>
      <c r="DR10" s="125">
        <f>DQ10</f>
        <v>0</v>
      </c>
      <c r="DS10" s="125">
        <f>CS21</f>
        <v>0</v>
      </c>
      <c r="DT10" s="125">
        <f>DS10</f>
        <v>0</v>
      </c>
    </row>
    <row r="11" spans="1:124" s="11" customFormat="1" ht="14.25" customHeight="1" x14ac:dyDescent="0.2">
      <c r="A11" s="9" t="str">
        <f>B11&amp;A4</f>
        <v>Feb</v>
      </c>
      <c r="B11" s="85" t="s">
        <v>1</v>
      </c>
      <c r="C11" s="49">
        <f t="shared" si="0"/>
        <v>0</v>
      </c>
      <c r="D11" s="109">
        <f t="shared" ref="D11:D21" si="19">K11+P11+U11</f>
        <v>0</v>
      </c>
      <c r="E11" s="52"/>
      <c r="F11" s="34">
        <f t="shared" ref="F11:F21" si="20">N11+S11+X11</f>
        <v>0</v>
      </c>
      <c r="G11" s="34">
        <f t="shared" ref="G11:G21" si="21">AI11</f>
        <v>0</v>
      </c>
      <c r="H11" s="34">
        <f t="shared" ref="H11:H21" si="22">AI11+N11+S11+X11</f>
        <v>0</v>
      </c>
      <c r="I11" s="35" t="str">
        <f t="shared" ref="I11:I21" si="23">IF((K11+P11+U11)=0,"",H11/(D11))</f>
        <v/>
      </c>
      <c r="J11" s="36" t="e">
        <f>D11*INDEX('Select Year'!X$11:X$15,MATCH(Electricity!C11,'Select Year'!W$11:W$15,0))</f>
        <v>#N/A</v>
      </c>
      <c r="K11" s="55"/>
      <c r="L11" s="37" t="str">
        <f t="shared" ref="L11:L21" si="24">IF(K11="","",K11/(K11+P11+U11))</f>
        <v/>
      </c>
      <c r="M11" s="60"/>
      <c r="N11" s="38">
        <f t="shared" ref="N11:N21" si="25">K11*M11</f>
        <v>0</v>
      </c>
      <c r="O11" s="39" t="str">
        <f t="shared" ref="O11:O21" si="26">IF(N11=0,"",N11/(N11+S11+X11))</f>
        <v/>
      </c>
      <c r="P11" s="52"/>
      <c r="Q11" s="37" t="str">
        <f t="shared" ref="Q11:Q21" si="27">IF(P11="","",P11/(P11+K11+U11))</f>
        <v/>
      </c>
      <c r="R11" s="60"/>
      <c r="S11" s="38">
        <f t="shared" ref="S11:S21" si="28">P11*R11</f>
        <v>0</v>
      </c>
      <c r="T11" s="39" t="str">
        <f t="shared" ref="T11:T21" si="29">IF(S11=0,"",S11/(S11+N11+X11))</f>
        <v/>
      </c>
      <c r="U11" s="52"/>
      <c r="V11" s="37" t="str">
        <f t="shared" ref="V11:V21" si="30">IF(U11="","",U11/(U11+P11+K11))</f>
        <v/>
      </c>
      <c r="W11" s="60"/>
      <c r="X11" s="38">
        <f t="shared" ref="X11:X21" si="31">U11*W11</f>
        <v>0</v>
      </c>
      <c r="Y11" s="39" t="str">
        <f t="shared" ref="Y11:Y21" si="32">IF(X11=0,"",X11/(X11+S11+N11))</f>
        <v/>
      </c>
      <c r="Z11" s="226">
        <f>Z10</f>
        <v>0</v>
      </c>
      <c r="AA11" s="58"/>
      <c r="AB11" s="59"/>
      <c r="AC11" s="58"/>
      <c r="AD11" s="59"/>
      <c r="AE11" s="58"/>
      <c r="AF11" s="58"/>
      <c r="AG11" s="58"/>
      <c r="AH11" s="58"/>
      <c r="AI11" s="86">
        <f t="shared" si="1"/>
        <v>0</v>
      </c>
      <c r="AK11" s="12"/>
      <c r="AL11" s="12"/>
      <c r="AR11" s="12"/>
      <c r="AS11" s="12"/>
      <c r="AT11" s="12"/>
      <c r="AU11" s="12"/>
      <c r="AV11" s="13"/>
      <c r="AW11" s="12"/>
      <c r="BY11" s="124">
        <f t="shared" si="2"/>
        <v>0</v>
      </c>
      <c r="BZ11" s="124" t="str">
        <f t="shared" ref="BZ11:BZ21" si="33">B11&amp;"-"&amp;C11</f>
        <v>Feb-0</v>
      </c>
      <c r="CA11" s="124" t="str">
        <f t="shared" ref="CA11:CA21" si="34">B11&amp;"-"&amp;BY11</f>
        <v>Feb-0</v>
      </c>
      <c r="CB11" s="124"/>
      <c r="CC11" s="125">
        <f t="shared" si="3"/>
        <v>0</v>
      </c>
      <c r="CD11" s="125"/>
      <c r="CE11" s="125">
        <f t="shared" si="4"/>
        <v>0</v>
      </c>
      <c r="CF11" s="126">
        <f t="shared" si="5"/>
        <v>0</v>
      </c>
      <c r="CG11" s="126">
        <f t="shared" si="6"/>
        <v>0</v>
      </c>
      <c r="CH11" s="126">
        <f t="shared" si="7"/>
        <v>0</v>
      </c>
      <c r="CI11" s="126">
        <f t="shared" si="8"/>
        <v>0</v>
      </c>
      <c r="CJ11" s="126">
        <f t="shared" si="9"/>
        <v>0</v>
      </c>
      <c r="CK11" s="126">
        <f t="shared" si="10"/>
        <v>0</v>
      </c>
      <c r="CL11" s="126">
        <f t="shared" si="11"/>
        <v>0</v>
      </c>
      <c r="CM11" s="126">
        <f t="shared" si="12"/>
        <v>0</v>
      </c>
      <c r="CN11" s="126">
        <f t="shared" si="13"/>
        <v>0</v>
      </c>
      <c r="CO11" s="125">
        <f t="shared" si="14"/>
        <v>0</v>
      </c>
      <c r="CP11" s="125">
        <f t="shared" si="15"/>
        <v>0</v>
      </c>
      <c r="CQ11" s="125">
        <f t="shared" si="16"/>
        <v>0</v>
      </c>
      <c r="CR11" s="125">
        <f t="shared" si="17"/>
        <v>0</v>
      </c>
      <c r="CS11" s="125">
        <f t="shared" ref="CS11:CS21" si="35">CR11+CS10</f>
        <v>0</v>
      </c>
      <c r="CT11" s="125">
        <f t="shared" si="18"/>
        <v>0</v>
      </c>
      <c r="CU11" s="127" t="str">
        <f>CT8</f>
        <v>Target (Cumulative)</v>
      </c>
      <c r="CV11" s="127">
        <v>0</v>
      </c>
      <c r="CW11" s="125">
        <f>CT10</f>
        <v>0</v>
      </c>
      <c r="CX11" s="125">
        <f>CW11</f>
        <v>0</v>
      </c>
      <c r="CY11" s="125">
        <f>CT11</f>
        <v>0</v>
      </c>
      <c r="CZ11" s="125">
        <f>CY11</f>
        <v>0</v>
      </c>
      <c r="DA11" s="125">
        <f>CT12</f>
        <v>0</v>
      </c>
      <c r="DB11" s="125">
        <f>DA11</f>
        <v>0</v>
      </c>
      <c r="DC11" s="125">
        <f>CT13</f>
        <v>0</v>
      </c>
      <c r="DD11" s="125">
        <f>DC11</f>
        <v>0</v>
      </c>
      <c r="DE11" s="125">
        <f>CT14</f>
        <v>0</v>
      </c>
      <c r="DF11" s="125">
        <f>DE11</f>
        <v>0</v>
      </c>
      <c r="DG11" s="125">
        <f>CT15</f>
        <v>0</v>
      </c>
      <c r="DH11" s="125">
        <f>DG11</f>
        <v>0</v>
      </c>
      <c r="DI11" s="125">
        <f>CT16</f>
        <v>0</v>
      </c>
      <c r="DJ11" s="125">
        <f>DI11</f>
        <v>0</v>
      </c>
      <c r="DK11" s="125">
        <f>CT17</f>
        <v>0</v>
      </c>
      <c r="DL11" s="125">
        <f>DK11</f>
        <v>0</v>
      </c>
      <c r="DM11" s="125">
        <f>CT18</f>
        <v>0</v>
      </c>
      <c r="DN11" s="125">
        <f>DM11</f>
        <v>0</v>
      </c>
      <c r="DO11" s="125">
        <f>CT19</f>
        <v>0</v>
      </c>
      <c r="DP11" s="125">
        <f>DO11</f>
        <v>0</v>
      </c>
      <c r="DQ11" s="125">
        <f>CT20</f>
        <v>0</v>
      </c>
      <c r="DR11" s="125">
        <f>DQ11</f>
        <v>0</v>
      </c>
      <c r="DS11" s="125">
        <f>CT21</f>
        <v>0</v>
      </c>
      <c r="DT11" s="125">
        <f>DS11</f>
        <v>0</v>
      </c>
    </row>
    <row r="12" spans="1:124" s="11" customFormat="1" ht="14.25" customHeight="1" x14ac:dyDescent="0.2">
      <c r="A12" s="9" t="str">
        <f>B12&amp;A4</f>
        <v>Mar</v>
      </c>
      <c r="B12" s="85" t="s">
        <v>2</v>
      </c>
      <c r="C12" s="49">
        <f t="shared" si="0"/>
        <v>0</v>
      </c>
      <c r="D12" s="109">
        <f t="shared" si="19"/>
        <v>0</v>
      </c>
      <c r="E12" s="52"/>
      <c r="F12" s="34">
        <f t="shared" si="20"/>
        <v>0</v>
      </c>
      <c r="G12" s="34">
        <f t="shared" si="21"/>
        <v>0</v>
      </c>
      <c r="H12" s="34">
        <f t="shared" si="22"/>
        <v>0</v>
      </c>
      <c r="I12" s="35" t="str">
        <f t="shared" si="23"/>
        <v/>
      </c>
      <c r="J12" s="36" t="e">
        <f>D12*INDEX('Select Year'!X$11:X$15,MATCH(Electricity!C12,'Select Year'!W$11:W$15,0))</f>
        <v>#N/A</v>
      </c>
      <c r="K12" s="55"/>
      <c r="L12" s="37" t="str">
        <f t="shared" si="24"/>
        <v/>
      </c>
      <c r="M12" s="60"/>
      <c r="N12" s="38">
        <f t="shared" si="25"/>
        <v>0</v>
      </c>
      <c r="O12" s="39" t="str">
        <f t="shared" si="26"/>
        <v/>
      </c>
      <c r="P12" s="52"/>
      <c r="Q12" s="37" t="str">
        <f t="shared" si="27"/>
        <v/>
      </c>
      <c r="R12" s="60"/>
      <c r="S12" s="38">
        <f t="shared" si="28"/>
        <v>0</v>
      </c>
      <c r="T12" s="39" t="str">
        <f t="shared" si="29"/>
        <v/>
      </c>
      <c r="U12" s="52"/>
      <c r="V12" s="37" t="str">
        <f t="shared" si="30"/>
        <v/>
      </c>
      <c r="W12" s="60"/>
      <c r="X12" s="38">
        <f t="shared" si="31"/>
        <v>0</v>
      </c>
      <c r="Y12" s="39" t="str">
        <f t="shared" si="32"/>
        <v/>
      </c>
      <c r="Z12" s="226">
        <f t="shared" ref="Z12:Z21" si="36">Z11</f>
        <v>0</v>
      </c>
      <c r="AA12" s="58"/>
      <c r="AB12" s="59"/>
      <c r="AC12" s="58"/>
      <c r="AD12" s="59"/>
      <c r="AE12" s="58"/>
      <c r="AF12" s="58"/>
      <c r="AG12" s="58"/>
      <c r="AH12" s="58"/>
      <c r="AI12" s="86">
        <f t="shared" si="1"/>
        <v>0</v>
      </c>
      <c r="AK12" s="12"/>
      <c r="AL12" s="12"/>
      <c r="AR12" s="12"/>
      <c r="AS12" s="12"/>
      <c r="AT12" s="12"/>
      <c r="AU12" s="12"/>
      <c r="AV12" s="13"/>
      <c r="AW12" s="12"/>
      <c r="BY12" s="124">
        <f t="shared" si="2"/>
        <v>0</v>
      </c>
      <c r="BZ12" s="124" t="str">
        <f t="shared" si="33"/>
        <v>Mar-0</v>
      </c>
      <c r="CA12" s="124" t="str">
        <f t="shared" si="34"/>
        <v>Mar-0</v>
      </c>
      <c r="CB12" s="124"/>
      <c r="CC12" s="125">
        <f t="shared" si="3"/>
        <v>0</v>
      </c>
      <c r="CD12" s="125"/>
      <c r="CE12" s="125">
        <f t="shared" si="4"/>
        <v>0</v>
      </c>
      <c r="CF12" s="126">
        <f t="shared" si="5"/>
        <v>0</v>
      </c>
      <c r="CG12" s="126">
        <f t="shared" si="6"/>
        <v>0</v>
      </c>
      <c r="CH12" s="126">
        <f t="shared" si="7"/>
        <v>0</v>
      </c>
      <c r="CI12" s="126">
        <f t="shared" si="8"/>
        <v>0</v>
      </c>
      <c r="CJ12" s="126">
        <f t="shared" si="9"/>
        <v>0</v>
      </c>
      <c r="CK12" s="126">
        <f t="shared" si="10"/>
        <v>0</v>
      </c>
      <c r="CL12" s="126">
        <f t="shared" si="11"/>
        <v>0</v>
      </c>
      <c r="CM12" s="126">
        <f t="shared" si="12"/>
        <v>0</v>
      </c>
      <c r="CN12" s="126">
        <f t="shared" si="13"/>
        <v>0</v>
      </c>
      <c r="CO12" s="125">
        <f t="shared" si="14"/>
        <v>0</v>
      </c>
      <c r="CP12" s="125">
        <f t="shared" si="15"/>
        <v>0</v>
      </c>
      <c r="CQ12" s="125">
        <f t="shared" si="16"/>
        <v>0</v>
      </c>
      <c r="CR12" s="125">
        <f t="shared" si="17"/>
        <v>0</v>
      </c>
      <c r="CS12" s="125">
        <f t="shared" si="35"/>
        <v>0</v>
      </c>
      <c r="CT12" s="125">
        <f t="shared" si="18"/>
        <v>0</v>
      </c>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row>
    <row r="13" spans="1:124" s="11" customFormat="1" ht="14.25" customHeight="1" x14ac:dyDescent="0.2">
      <c r="A13" s="9" t="str">
        <f>B13&amp;A4</f>
        <v>Apr</v>
      </c>
      <c r="B13" s="85" t="s">
        <v>3</v>
      </c>
      <c r="C13" s="49">
        <f t="shared" si="0"/>
        <v>0</v>
      </c>
      <c r="D13" s="109">
        <f t="shared" si="19"/>
        <v>0</v>
      </c>
      <c r="E13" s="52"/>
      <c r="F13" s="34">
        <f t="shared" si="20"/>
        <v>0</v>
      </c>
      <c r="G13" s="34">
        <f t="shared" si="21"/>
        <v>0</v>
      </c>
      <c r="H13" s="34">
        <f t="shared" si="22"/>
        <v>0</v>
      </c>
      <c r="I13" s="35" t="str">
        <f t="shared" si="23"/>
        <v/>
      </c>
      <c r="J13" s="36" t="e">
        <f>D13*INDEX('Select Year'!X$11:X$15,MATCH(Electricity!C13,'Select Year'!W$11:W$15,0))</f>
        <v>#N/A</v>
      </c>
      <c r="K13" s="55"/>
      <c r="L13" s="37" t="str">
        <f t="shared" si="24"/>
        <v/>
      </c>
      <c r="M13" s="60"/>
      <c r="N13" s="38">
        <f t="shared" si="25"/>
        <v>0</v>
      </c>
      <c r="O13" s="39" t="str">
        <f t="shared" si="26"/>
        <v/>
      </c>
      <c r="P13" s="52"/>
      <c r="Q13" s="37" t="str">
        <f t="shared" si="27"/>
        <v/>
      </c>
      <c r="R13" s="60"/>
      <c r="S13" s="38">
        <f t="shared" si="28"/>
        <v>0</v>
      </c>
      <c r="T13" s="39" t="str">
        <f t="shared" si="29"/>
        <v/>
      </c>
      <c r="U13" s="52"/>
      <c r="V13" s="37" t="str">
        <f t="shared" si="30"/>
        <v/>
      </c>
      <c r="W13" s="60"/>
      <c r="X13" s="38">
        <f t="shared" si="31"/>
        <v>0</v>
      </c>
      <c r="Y13" s="39" t="str">
        <f t="shared" si="32"/>
        <v/>
      </c>
      <c r="Z13" s="226">
        <f t="shared" si="36"/>
        <v>0</v>
      </c>
      <c r="AA13" s="58"/>
      <c r="AB13" s="59"/>
      <c r="AC13" s="58"/>
      <c r="AD13" s="59"/>
      <c r="AE13" s="58"/>
      <c r="AF13" s="58"/>
      <c r="AG13" s="58"/>
      <c r="AH13" s="58"/>
      <c r="AI13" s="86">
        <f t="shared" si="1"/>
        <v>0</v>
      </c>
      <c r="AK13" s="12"/>
      <c r="AL13" s="12"/>
      <c r="AR13" s="12"/>
      <c r="AS13" s="12"/>
      <c r="AT13" s="12"/>
      <c r="AU13" s="12"/>
      <c r="AV13" s="13"/>
      <c r="AW13" s="12"/>
      <c r="BY13" s="124">
        <f t="shared" si="2"/>
        <v>0</v>
      </c>
      <c r="BZ13" s="124" t="str">
        <f t="shared" si="33"/>
        <v>Apr-0</v>
      </c>
      <c r="CA13" s="124" t="str">
        <f t="shared" si="34"/>
        <v>Apr-0</v>
      </c>
      <c r="CB13" s="124"/>
      <c r="CC13" s="125">
        <f t="shared" si="3"/>
        <v>0</v>
      </c>
      <c r="CD13" s="125"/>
      <c r="CE13" s="125">
        <f t="shared" si="4"/>
        <v>0</v>
      </c>
      <c r="CF13" s="126">
        <f t="shared" si="5"/>
        <v>0</v>
      </c>
      <c r="CG13" s="126">
        <f t="shared" si="6"/>
        <v>0</v>
      </c>
      <c r="CH13" s="126">
        <f t="shared" si="7"/>
        <v>0</v>
      </c>
      <c r="CI13" s="126">
        <f t="shared" si="8"/>
        <v>0</v>
      </c>
      <c r="CJ13" s="126">
        <f t="shared" si="9"/>
        <v>0</v>
      </c>
      <c r="CK13" s="126">
        <f t="shared" si="10"/>
        <v>0</v>
      </c>
      <c r="CL13" s="126">
        <f t="shared" si="11"/>
        <v>0</v>
      </c>
      <c r="CM13" s="126">
        <f t="shared" si="12"/>
        <v>0</v>
      </c>
      <c r="CN13" s="126">
        <f t="shared" si="13"/>
        <v>0</v>
      </c>
      <c r="CO13" s="125">
        <f t="shared" si="14"/>
        <v>0</v>
      </c>
      <c r="CP13" s="125">
        <f t="shared" si="15"/>
        <v>0</v>
      </c>
      <c r="CQ13" s="125">
        <f t="shared" si="16"/>
        <v>0</v>
      </c>
      <c r="CR13" s="125">
        <f t="shared" si="17"/>
        <v>0</v>
      </c>
      <c r="CS13" s="125">
        <f t="shared" si="35"/>
        <v>0</v>
      </c>
      <c r="CT13" s="125">
        <f t="shared" si="18"/>
        <v>0</v>
      </c>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row>
    <row r="14" spans="1:124" s="11" customFormat="1" ht="14.25" customHeight="1" x14ac:dyDescent="0.2">
      <c r="A14" s="9" t="str">
        <f>B14&amp;A4</f>
        <v>May</v>
      </c>
      <c r="B14" s="85" t="s">
        <v>4</v>
      </c>
      <c r="C14" s="49">
        <f t="shared" si="0"/>
        <v>0</v>
      </c>
      <c r="D14" s="109">
        <f t="shared" si="19"/>
        <v>0</v>
      </c>
      <c r="E14" s="52"/>
      <c r="F14" s="34">
        <f t="shared" si="20"/>
        <v>0</v>
      </c>
      <c r="G14" s="34">
        <f t="shared" si="21"/>
        <v>0</v>
      </c>
      <c r="H14" s="34">
        <f t="shared" si="22"/>
        <v>0</v>
      </c>
      <c r="I14" s="35" t="str">
        <f t="shared" si="23"/>
        <v/>
      </c>
      <c r="J14" s="36" t="e">
        <f>D14*INDEX('Select Year'!X$11:X$15,MATCH(Electricity!C14,'Select Year'!W$11:W$15,0))</f>
        <v>#N/A</v>
      </c>
      <c r="K14" s="55"/>
      <c r="L14" s="37" t="str">
        <f t="shared" si="24"/>
        <v/>
      </c>
      <c r="M14" s="60"/>
      <c r="N14" s="38">
        <f t="shared" si="25"/>
        <v>0</v>
      </c>
      <c r="O14" s="39" t="str">
        <f t="shared" si="26"/>
        <v/>
      </c>
      <c r="P14" s="52"/>
      <c r="Q14" s="37" t="str">
        <f t="shared" si="27"/>
        <v/>
      </c>
      <c r="R14" s="60"/>
      <c r="S14" s="38">
        <f t="shared" si="28"/>
        <v>0</v>
      </c>
      <c r="T14" s="39" t="str">
        <f t="shared" si="29"/>
        <v/>
      </c>
      <c r="U14" s="52"/>
      <c r="V14" s="37" t="str">
        <f t="shared" si="30"/>
        <v/>
      </c>
      <c r="W14" s="60"/>
      <c r="X14" s="38">
        <f t="shared" si="31"/>
        <v>0</v>
      </c>
      <c r="Y14" s="39" t="str">
        <f t="shared" si="32"/>
        <v/>
      </c>
      <c r="Z14" s="226">
        <f t="shared" si="36"/>
        <v>0</v>
      </c>
      <c r="AA14" s="58"/>
      <c r="AB14" s="59"/>
      <c r="AC14" s="58"/>
      <c r="AD14" s="59"/>
      <c r="AE14" s="58"/>
      <c r="AF14" s="58"/>
      <c r="AG14" s="58"/>
      <c r="AH14" s="58"/>
      <c r="AI14" s="86">
        <f t="shared" si="1"/>
        <v>0</v>
      </c>
      <c r="AK14" s="12"/>
      <c r="AL14" s="12"/>
      <c r="AR14" s="12"/>
      <c r="AS14" s="12"/>
      <c r="AT14" s="12"/>
      <c r="AU14" s="12"/>
      <c r="AV14" s="13"/>
      <c r="AW14" s="12"/>
      <c r="BY14" s="124">
        <f t="shared" si="2"/>
        <v>0</v>
      </c>
      <c r="BZ14" s="124" t="str">
        <f t="shared" si="33"/>
        <v>May-0</v>
      </c>
      <c r="CA14" s="124" t="str">
        <f t="shared" si="34"/>
        <v>May-0</v>
      </c>
      <c r="CB14" s="124"/>
      <c r="CC14" s="125">
        <f t="shared" si="3"/>
        <v>0</v>
      </c>
      <c r="CD14" s="125"/>
      <c r="CE14" s="125">
        <f t="shared" si="4"/>
        <v>0</v>
      </c>
      <c r="CF14" s="126">
        <f t="shared" si="5"/>
        <v>0</v>
      </c>
      <c r="CG14" s="126">
        <f t="shared" si="6"/>
        <v>0</v>
      </c>
      <c r="CH14" s="126">
        <f t="shared" si="7"/>
        <v>0</v>
      </c>
      <c r="CI14" s="126">
        <f t="shared" si="8"/>
        <v>0</v>
      </c>
      <c r="CJ14" s="126">
        <f t="shared" si="9"/>
        <v>0</v>
      </c>
      <c r="CK14" s="126">
        <f t="shared" si="10"/>
        <v>0</v>
      </c>
      <c r="CL14" s="126">
        <f t="shared" si="11"/>
        <v>0</v>
      </c>
      <c r="CM14" s="126">
        <f t="shared" si="12"/>
        <v>0</v>
      </c>
      <c r="CN14" s="126">
        <f t="shared" si="13"/>
        <v>0</v>
      </c>
      <c r="CO14" s="125">
        <f t="shared" si="14"/>
        <v>0</v>
      </c>
      <c r="CP14" s="125">
        <f t="shared" si="15"/>
        <v>0</v>
      </c>
      <c r="CQ14" s="125">
        <f t="shared" si="16"/>
        <v>0</v>
      </c>
      <c r="CR14" s="125">
        <f t="shared" si="17"/>
        <v>0</v>
      </c>
      <c r="CS14" s="125">
        <f t="shared" si="35"/>
        <v>0</v>
      </c>
      <c r="CT14" s="125">
        <f t="shared" si="18"/>
        <v>0</v>
      </c>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row>
    <row r="15" spans="1:124" s="11" customFormat="1" ht="14.25" customHeight="1" x14ac:dyDescent="0.2">
      <c r="A15" s="9" t="str">
        <f>B15&amp;A4</f>
        <v>Jun</v>
      </c>
      <c r="B15" s="85" t="s">
        <v>5</v>
      </c>
      <c r="C15" s="49">
        <f t="shared" si="0"/>
        <v>0</v>
      </c>
      <c r="D15" s="109">
        <f t="shared" si="19"/>
        <v>0</v>
      </c>
      <c r="E15" s="52"/>
      <c r="F15" s="34">
        <f t="shared" si="20"/>
        <v>0</v>
      </c>
      <c r="G15" s="34">
        <f t="shared" si="21"/>
        <v>0</v>
      </c>
      <c r="H15" s="34">
        <f t="shared" si="22"/>
        <v>0</v>
      </c>
      <c r="I15" s="35" t="str">
        <f t="shared" si="23"/>
        <v/>
      </c>
      <c r="J15" s="36" t="e">
        <f>D15*INDEX('Select Year'!X$11:X$15,MATCH(Electricity!C15,'Select Year'!W$11:W$15,0))</f>
        <v>#N/A</v>
      </c>
      <c r="K15" s="55"/>
      <c r="L15" s="37" t="str">
        <f t="shared" si="24"/>
        <v/>
      </c>
      <c r="M15" s="60"/>
      <c r="N15" s="38">
        <f t="shared" si="25"/>
        <v>0</v>
      </c>
      <c r="O15" s="39" t="str">
        <f t="shared" si="26"/>
        <v/>
      </c>
      <c r="P15" s="52"/>
      <c r="Q15" s="37" t="str">
        <f t="shared" si="27"/>
        <v/>
      </c>
      <c r="R15" s="60"/>
      <c r="S15" s="38">
        <f t="shared" si="28"/>
        <v>0</v>
      </c>
      <c r="T15" s="39" t="str">
        <f t="shared" si="29"/>
        <v/>
      </c>
      <c r="U15" s="52"/>
      <c r="V15" s="37" t="str">
        <f t="shared" si="30"/>
        <v/>
      </c>
      <c r="W15" s="60"/>
      <c r="X15" s="38">
        <f t="shared" si="31"/>
        <v>0</v>
      </c>
      <c r="Y15" s="39" t="str">
        <f t="shared" si="32"/>
        <v/>
      </c>
      <c r="Z15" s="226">
        <f t="shared" si="36"/>
        <v>0</v>
      </c>
      <c r="AA15" s="58"/>
      <c r="AB15" s="59"/>
      <c r="AC15" s="58"/>
      <c r="AD15" s="59"/>
      <c r="AE15" s="58"/>
      <c r="AF15" s="58"/>
      <c r="AG15" s="58"/>
      <c r="AH15" s="58"/>
      <c r="AI15" s="86">
        <f t="shared" si="1"/>
        <v>0</v>
      </c>
      <c r="AK15" s="12"/>
      <c r="AL15" s="12"/>
      <c r="AR15" s="12"/>
      <c r="AS15" s="12"/>
      <c r="AT15" s="12"/>
      <c r="AU15" s="12"/>
      <c r="AV15" s="13"/>
      <c r="AW15" s="12"/>
      <c r="BY15" s="124">
        <f t="shared" si="2"/>
        <v>0</v>
      </c>
      <c r="BZ15" s="124" t="str">
        <f t="shared" si="33"/>
        <v>Jun-0</v>
      </c>
      <c r="CA15" s="124" t="str">
        <f t="shared" si="34"/>
        <v>Jun-0</v>
      </c>
      <c r="CB15" s="124"/>
      <c r="CC15" s="125">
        <f t="shared" si="3"/>
        <v>0</v>
      </c>
      <c r="CD15" s="125"/>
      <c r="CE15" s="125">
        <f t="shared" si="4"/>
        <v>0</v>
      </c>
      <c r="CF15" s="126">
        <f t="shared" si="5"/>
        <v>0</v>
      </c>
      <c r="CG15" s="126">
        <f t="shared" si="6"/>
        <v>0</v>
      </c>
      <c r="CH15" s="126">
        <f t="shared" si="7"/>
        <v>0</v>
      </c>
      <c r="CI15" s="126">
        <f t="shared" si="8"/>
        <v>0</v>
      </c>
      <c r="CJ15" s="126">
        <f t="shared" si="9"/>
        <v>0</v>
      </c>
      <c r="CK15" s="126">
        <f t="shared" si="10"/>
        <v>0</v>
      </c>
      <c r="CL15" s="126">
        <f t="shared" si="11"/>
        <v>0</v>
      </c>
      <c r="CM15" s="126">
        <f t="shared" si="12"/>
        <v>0</v>
      </c>
      <c r="CN15" s="126">
        <f t="shared" si="13"/>
        <v>0</v>
      </c>
      <c r="CO15" s="125">
        <f t="shared" si="14"/>
        <v>0</v>
      </c>
      <c r="CP15" s="125">
        <f t="shared" si="15"/>
        <v>0</v>
      </c>
      <c r="CQ15" s="125">
        <f t="shared" si="16"/>
        <v>0</v>
      </c>
      <c r="CR15" s="125">
        <f t="shared" si="17"/>
        <v>0</v>
      </c>
      <c r="CS15" s="125">
        <f t="shared" si="35"/>
        <v>0</v>
      </c>
      <c r="CT15" s="125">
        <f t="shared" si="18"/>
        <v>0</v>
      </c>
      <c r="CU15" s="127"/>
      <c r="CV15" s="127"/>
      <c r="CW15" s="127"/>
      <c r="CX15" s="127"/>
      <c r="CY15" s="127"/>
      <c r="CZ15" s="127"/>
      <c r="DA15" s="127"/>
      <c r="DB15" s="127"/>
      <c r="DC15" s="127"/>
      <c r="DD15" s="127"/>
      <c r="DE15" s="127"/>
      <c r="DF15" s="127"/>
      <c r="DG15" s="127"/>
      <c r="DH15" s="127"/>
      <c r="DI15" s="127"/>
      <c r="DJ15" s="127"/>
      <c r="DK15" s="127"/>
      <c r="DL15" s="127"/>
      <c r="DM15" s="127"/>
      <c r="DN15" s="127"/>
      <c r="DO15" s="127"/>
      <c r="DP15" s="127"/>
      <c r="DQ15" s="127"/>
      <c r="DR15" s="127"/>
      <c r="DS15" s="127"/>
      <c r="DT15" s="127"/>
    </row>
    <row r="16" spans="1:124" s="11" customFormat="1" ht="14.25" customHeight="1" x14ac:dyDescent="0.2">
      <c r="A16" s="9" t="str">
        <f>B16&amp;A4</f>
        <v>Jul</v>
      </c>
      <c r="B16" s="85" t="s">
        <v>6</v>
      </c>
      <c r="C16" s="49">
        <f t="shared" si="0"/>
        <v>0</v>
      </c>
      <c r="D16" s="109">
        <f t="shared" si="19"/>
        <v>0</v>
      </c>
      <c r="E16" s="52"/>
      <c r="F16" s="34">
        <f t="shared" si="20"/>
        <v>0</v>
      </c>
      <c r="G16" s="34">
        <f t="shared" si="21"/>
        <v>0</v>
      </c>
      <c r="H16" s="34">
        <f t="shared" si="22"/>
        <v>0</v>
      </c>
      <c r="I16" s="35" t="str">
        <f t="shared" si="23"/>
        <v/>
      </c>
      <c r="J16" s="36" t="e">
        <f>D16*INDEX('Select Year'!X$11:X$15,MATCH(Electricity!C16,'Select Year'!W$11:W$15,0))</f>
        <v>#N/A</v>
      </c>
      <c r="K16" s="55"/>
      <c r="L16" s="37" t="str">
        <f t="shared" si="24"/>
        <v/>
      </c>
      <c r="M16" s="60"/>
      <c r="N16" s="38">
        <f t="shared" si="25"/>
        <v>0</v>
      </c>
      <c r="O16" s="39" t="str">
        <f t="shared" si="26"/>
        <v/>
      </c>
      <c r="P16" s="52"/>
      <c r="Q16" s="37" t="str">
        <f t="shared" si="27"/>
        <v/>
      </c>
      <c r="R16" s="60"/>
      <c r="S16" s="38">
        <f t="shared" si="28"/>
        <v>0</v>
      </c>
      <c r="T16" s="39" t="str">
        <f t="shared" si="29"/>
        <v/>
      </c>
      <c r="U16" s="52"/>
      <c r="V16" s="37" t="str">
        <f t="shared" si="30"/>
        <v/>
      </c>
      <c r="W16" s="60"/>
      <c r="X16" s="38">
        <f t="shared" si="31"/>
        <v>0</v>
      </c>
      <c r="Y16" s="39" t="str">
        <f t="shared" si="32"/>
        <v/>
      </c>
      <c r="Z16" s="226">
        <f t="shared" si="36"/>
        <v>0</v>
      </c>
      <c r="AA16" s="58"/>
      <c r="AB16" s="59"/>
      <c r="AC16" s="58"/>
      <c r="AD16" s="59"/>
      <c r="AE16" s="58"/>
      <c r="AF16" s="58"/>
      <c r="AG16" s="58"/>
      <c r="AH16" s="58"/>
      <c r="AI16" s="86">
        <f t="shared" si="1"/>
        <v>0</v>
      </c>
      <c r="AK16" s="12"/>
      <c r="AL16" s="12"/>
      <c r="AR16" s="12"/>
      <c r="AS16" s="12"/>
      <c r="AT16" s="12"/>
      <c r="AU16" s="12"/>
      <c r="AV16" s="13"/>
      <c r="AW16" s="12"/>
      <c r="BY16" s="124">
        <f t="shared" si="2"/>
        <v>0</v>
      </c>
      <c r="BZ16" s="124" t="str">
        <f t="shared" si="33"/>
        <v>Jul-0</v>
      </c>
      <c r="CA16" s="124" t="str">
        <f t="shared" si="34"/>
        <v>Jul-0</v>
      </c>
      <c r="CB16" s="124"/>
      <c r="CC16" s="125">
        <f t="shared" si="3"/>
        <v>0</v>
      </c>
      <c r="CD16" s="125"/>
      <c r="CE16" s="125">
        <f t="shared" si="4"/>
        <v>0</v>
      </c>
      <c r="CF16" s="126">
        <f t="shared" si="5"/>
        <v>0</v>
      </c>
      <c r="CG16" s="126">
        <f t="shared" si="6"/>
        <v>0</v>
      </c>
      <c r="CH16" s="126">
        <f t="shared" si="7"/>
        <v>0</v>
      </c>
      <c r="CI16" s="126">
        <f t="shared" si="8"/>
        <v>0</v>
      </c>
      <c r="CJ16" s="126">
        <f t="shared" si="9"/>
        <v>0</v>
      </c>
      <c r="CK16" s="126">
        <f t="shared" si="10"/>
        <v>0</v>
      </c>
      <c r="CL16" s="126">
        <f t="shared" si="11"/>
        <v>0</v>
      </c>
      <c r="CM16" s="126">
        <f t="shared" si="12"/>
        <v>0</v>
      </c>
      <c r="CN16" s="126">
        <f t="shared" si="13"/>
        <v>0</v>
      </c>
      <c r="CO16" s="125">
        <f t="shared" si="14"/>
        <v>0</v>
      </c>
      <c r="CP16" s="125">
        <f t="shared" si="15"/>
        <v>0</v>
      </c>
      <c r="CQ16" s="125">
        <f t="shared" si="16"/>
        <v>0</v>
      </c>
      <c r="CR16" s="125">
        <f t="shared" si="17"/>
        <v>0</v>
      </c>
      <c r="CS16" s="125">
        <f t="shared" si="35"/>
        <v>0</v>
      </c>
      <c r="CT16" s="125">
        <f t="shared" si="18"/>
        <v>0</v>
      </c>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row>
    <row r="17" spans="1:124" s="11" customFormat="1" ht="14.25" customHeight="1" x14ac:dyDescent="0.2">
      <c r="A17" s="9" t="str">
        <f>B17&amp;A4</f>
        <v>Aug</v>
      </c>
      <c r="B17" s="85" t="s">
        <v>7</v>
      </c>
      <c r="C17" s="49">
        <f t="shared" si="0"/>
        <v>0</v>
      </c>
      <c r="D17" s="109">
        <f t="shared" si="19"/>
        <v>0</v>
      </c>
      <c r="E17" s="52"/>
      <c r="F17" s="34">
        <f t="shared" si="20"/>
        <v>0</v>
      </c>
      <c r="G17" s="34">
        <f t="shared" si="21"/>
        <v>0</v>
      </c>
      <c r="H17" s="34">
        <f t="shared" si="22"/>
        <v>0</v>
      </c>
      <c r="I17" s="35" t="str">
        <f t="shared" si="23"/>
        <v/>
      </c>
      <c r="J17" s="36" t="e">
        <f>D17*INDEX('Select Year'!X$11:X$15,MATCH(Electricity!C17,'Select Year'!W$11:W$15,0))</f>
        <v>#N/A</v>
      </c>
      <c r="K17" s="55"/>
      <c r="L17" s="37" t="str">
        <f t="shared" si="24"/>
        <v/>
      </c>
      <c r="M17" s="60"/>
      <c r="N17" s="38">
        <f t="shared" si="25"/>
        <v>0</v>
      </c>
      <c r="O17" s="39" t="str">
        <f t="shared" si="26"/>
        <v/>
      </c>
      <c r="P17" s="52"/>
      <c r="Q17" s="37" t="str">
        <f t="shared" si="27"/>
        <v/>
      </c>
      <c r="R17" s="60"/>
      <c r="S17" s="38">
        <f t="shared" si="28"/>
        <v>0</v>
      </c>
      <c r="T17" s="39" t="str">
        <f t="shared" si="29"/>
        <v/>
      </c>
      <c r="U17" s="52"/>
      <c r="V17" s="37" t="str">
        <f t="shared" si="30"/>
        <v/>
      </c>
      <c r="W17" s="60"/>
      <c r="X17" s="38">
        <f t="shared" si="31"/>
        <v>0</v>
      </c>
      <c r="Y17" s="39" t="str">
        <f t="shared" si="32"/>
        <v/>
      </c>
      <c r="Z17" s="226">
        <f t="shared" si="36"/>
        <v>0</v>
      </c>
      <c r="AA17" s="58"/>
      <c r="AB17" s="59"/>
      <c r="AC17" s="58"/>
      <c r="AD17" s="59"/>
      <c r="AE17" s="58"/>
      <c r="AF17" s="58"/>
      <c r="AG17" s="58"/>
      <c r="AH17" s="58"/>
      <c r="AI17" s="86">
        <f t="shared" si="1"/>
        <v>0</v>
      </c>
      <c r="AK17" s="12"/>
      <c r="AL17" s="12"/>
      <c r="AR17" s="12"/>
      <c r="AS17" s="12"/>
      <c r="AT17" s="12"/>
      <c r="AU17" s="12"/>
      <c r="AV17" s="13"/>
      <c r="AW17" s="12"/>
      <c r="BY17" s="124">
        <f t="shared" si="2"/>
        <v>0</v>
      </c>
      <c r="BZ17" s="124" t="str">
        <f t="shared" si="33"/>
        <v>Aug-0</v>
      </c>
      <c r="CA17" s="124" t="str">
        <f t="shared" si="34"/>
        <v>Aug-0</v>
      </c>
      <c r="CB17" s="124"/>
      <c r="CC17" s="125">
        <f t="shared" si="3"/>
        <v>0</v>
      </c>
      <c r="CD17" s="125"/>
      <c r="CE17" s="125">
        <f t="shared" si="4"/>
        <v>0</v>
      </c>
      <c r="CF17" s="126">
        <f t="shared" si="5"/>
        <v>0</v>
      </c>
      <c r="CG17" s="126">
        <f t="shared" si="6"/>
        <v>0</v>
      </c>
      <c r="CH17" s="126">
        <f t="shared" si="7"/>
        <v>0</v>
      </c>
      <c r="CI17" s="126">
        <f t="shared" si="8"/>
        <v>0</v>
      </c>
      <c r="CJ17" s="126">
        <f t="shared" si="9"/>
        <v>0</v>
      </c>
      <c r="CK17" s="126">
        <f t="shared" si="10"/>
        <v>0</v>
      </c>
      <c r="CL17" s="126">
        <f t="shared" si="11"/>
        <v>0</v>
      </c>
      <c r="CM17" s="126">
        <f t="shared" si="12"/>
        <v>0</v>
      </c>
      <c r="CN17" s="126">
        <f t="shared" si="13"/>
        <v>0</v>
      </c>
      <c r="CO17" s="125">
        <f t="shared" si="14"/>
        <v>0</v>
      </c>
      <c r="CP17" s="125">
        <f t="shared" si="15"/>
        <v>0</v>
      </c>
      <c r="CQ17" s="125">
        <f t="shared" si="16"/>
        <v>0</v>
      </c>
      <c r="CR17" s="125">
        <f t="shared" si="17"/>
        <v>0</v>
      </c>
      <c r="CS17" s="125">
        <f t="shared" si="35"/>
        <v>0</v>
      </c>
      <c r="CT17" s="125">
        <f t="shared" si="18"/>
        <v>0</v>
      </c>
      <c r="CU17" s="127"/>
      <c r="CV17" s="127"/>
      <c r="CW17" s="127"/>
      <c r="CX17" s="127"/>
      <c r="CY17" s="127"/>
      <c r="CZ17" s="127"/>
      <c r="DA17" s="127"/>
      <c r="DB17" s="127"/>
      <c r="DC17" s="127"/>
      <c r="DD17" s="127"/>
      <c r="DE17" s="127"/>
      <c r="DF17" s="127"/>
      <c r="DG17" s="127"/>
      <c r="DH17" s="127"/>
      <c r="DI17" s="127"/>
      <c r="DJ17" s="127"/>
      <c r="DK17" s="127"/>
      <c r="DL17" s="127"/>
      <c r="DM17" s="127"/>
      <c r="DN17" s="127"/>
      <c r="DO17" s="127"/>
      <c r="DP17" s="127"/>
      <c r="DQ17" s="127"/>
      <c r="DR17" s="127"/>
      <c r="DS17" s="127"/>
      <c r="DT17" s="127"/>
    </row>
    <row r="18" spans="1:124" s="11" customFormat="1" ht="14.25" customHeight="1" x14ac:dyDescent="0.2">
      <c r="A18" s="9" t="str">
        <f>B18&amp;A4</f>
        <v>Sep</v>
      </c>
      <c r="B18" s="85" t="s">
        <v>8</v>
      </c>
      <c r="C18" s="49">
        <f t="shared" si="0"/>
        <v>0</v>
      </c>
      <c r="D18" s="109">
        <f t="shared" si="19"/>
        <v>0</v>
      </c>
      <c r="E18" s="52"/>
      <c r="F18" s="34">
        <f t="shared" si="20"/>
        <v>0</v>
      </c>
      <c r="G18" s="34">
        <f t="shared" si="21"/>
        <v>0</v>
      </c>
      <c r="H18" s="34">
        <f t="shared" si="22"/>
        <v>0</v>
      </c>
      <c r="I18" s="35" t="str">
        <f t="shared" si="23"/>
        <v/>
      </c>
      <c r="J18" s="36" t="e">
        <f>D18*INDEX('Select Year'!X$11:X$15,MATCH(Electricity!C18,'Select Year'!W$11:W$15,0))</f>
        <v>#N/A</v>
      </c>
      <c r="K18" s="55"/>
      <c r="L18" s="37" t="str">
        <f t="shared" si="24"/>
        <v/>
      </c>
      <c r="M18" s="60"/>
      <c r="N18" s="38">
        <f t="shared" si="25"/>
        <v>0</v>
      </c>
      <c r="O18" s="39" t="str">
        <f t="shared" si="26"/>
        <v/>
      </c>
      <c r="P18" s="52"/>
      <c r="Q18" s="37" t="str">
        <f t="shared" si="27"/>
        <v/>
      </c>
      <c r="R18" s="60"/>
      <c r="S18" s="38">
        <f t="shared" si="28"/>
        <v>0</v>
      </c>
      <c r="T18" s="39" t="str">
        <f t="shared" si="29"/>
        <v/>
      </c>
      <c r="U18" s="52"/>
      <c r="V18" s="37" t="str">
        <f t="shared" si="30"/>
        <v/>
      </c>
      <c r="W18" s="60"/>
      <c r="X18" s="38">
        <f t="shared" si="31"/>
        <v>0</v>
      </c>
      <c r="Y18" s="39" t="str">
        <f t="shared" si="32"/>
        <v/>
      </c>
      <c r="Z18" s="226">
        <f t="shared" si="36"/>
        <v>0</v>
      </c>
      <c r="AA18" s="58"/>
      <c r="AB18" s="59"/>
      <c r="AC18" s="58"/>
      <c r="AD18" s="59"/>
      <c r="AE18" s="58"/>
      <c r="AF18" s="58"/>
      <c r="AG18" s="58"/>
      <c r="AH18" s="58"/>
      <c r="AI18" s="86">
        <f t="shared" si="1"/>
        <v>0</v>
      </c>
      <c r="AK18" s="12"/>
      <c r="AL18" s="12"/>
      <c r="AR18" s="12"/>
      <c r="AS18" s="12"/>
      <c r="AT18" s="12"/>
      <c r="AU18" s="12"/>
      <c r="AV18" s="13"/>
      <c r="AW18" s="12"/>
      <c r="BY18" s="124">
        <f t="shared" si="2"/>
        <v>0</v>
      </c>
      <c r="BZ18" s="124" t="str">
        <f t="shared" si="33"/>
        <v>Sep-0</v>
      </c>
      <c r="CA18" s="124" t="str">
        <f t="shared" si="34"/>
        <v>Sep-0</v>
      </c>
      <c r="CB18" s="124"/>
      <c r="CC18" s="125">
        <f t="shared" si="3"/>
        <v>0</v>
      </c>
      <c r="CD18" s="125"/>
      <c r="CE18" s="125">
        <f t="shared" si="4"/>
        <v>0</v>
      </c>
      <c r="CF18" s="126">
        <f t="shared" si="5"/>
        <v>0</v>
      </c>
      <c r="CG18" s="126">
        <f t="shared" si="6"/>
        <v>0</v>
      </c>
      <c r="CH18" s="126">
        <f t="shared" si="7"/>
        <v>0</v>
      </c>
      <c r="CI18" s="126">
        <f t="shared" si="8"/>
        <v>0</v>
      </c>
      <c r="CJ18" s="126">
        <f t="shared" si="9"/>
        <v>0</v>
      </c>
      <c r="CK18" s="126">
        <f t="shared" si="10"/>
        <v>0</v>
      </c>
      <c r="CL18" s="126">
        <f t="shared" si="11"/>
        <v>0</v>
      </c>
      <c r="CM18" s="126">
        <f t="shared" si="12"/>
        <v>0</v>
      </c>
      <c r="CN18" s="126">
        <f t="shared" si="13"/>
        <v>0</v>
      </c>
      <c r="CO18" s="125">
        <f t="shared" si="14"/>
        <v>0</v>
      </c>
      <c r="CP18" s="125">
        <f t="shared" si="15"/>
        <v>0</v>
      </c>
      <c r="CQ18" s="125">
        <f t="shared" si="16"/>
        <v>0</v>
      </c>
      <c r="CR18" s="125">
        <f t="shared" si="17"/>
        <v>0</v>
      </c>
      <c r="CS18" s="125">
        <f t="shared" si="35"/>
        <v>0</v>
      </c>
      <c r="CT18" s="125">
        <f t="shared" si="18"/>
        <v>0</v>
      </c>
      <c r="CU18" s="127"/>
      <c r="CV18" s="127"/>
      <c r="CW18" s="127"/>
      <c r="CX18" s="127"/>
      <c r="CY18" s="127"/>
      <c r="CZ18" s="127"/>
      <c r="DA18" s="127"/>
      <c r="DB18" s="127"/>
      <c r="DC18" s="127"/>
      <c r="DD18" s="127"/>
      <c r="DE18" s="127"/>
      <c r="DF18" s="127"/>
      <c r="DG18" s="127"/>
      <c r="DH18" s="127"/>
      <c r="DI18" s="127"/>
      <c r="DJ18" s="127"/>
      <c r="DK18" s="127"/>
      <c r="DL18" s="127"/>
      <c r="DM18" s="127"/>
      <c r="DN18" s="127"/>
      <c r="DO18" s="127"/>
      <c r="DP18" s="127"/>
      <c r="DQ18" s="127"/>
      <c r="DR18" s="127"/>
      <c r="DS18" s="127"/>
      <c r="DT18" s="127"/>
    </row>
    <row r="19" spans="1:124" s="11" customFormat="1" ht="14.25" customHeight="1" x14ac:dyDescent="0.2">
      <c r="A19" s="9" t="str">
        <f>B19&amp;A4</f>
        <v>Oct</v>
      </c>
      <c r="B19" s="85" t="s">
        <v>9</v>
      </c>
      <c r="C19" s="49">
        <f t="shared" si="0"/>
        <v>0</v>
      </c>
      <c r="D19" s="109">
        <f t="shared" si="19"/>
        <v>0</v>
      </c>
      <c r="E19" s="52"/>
      <c r="F19" s="34">
        <f t="shared" si="20"/>
        <v>0</v>
      </c>
      <c r="G19" s="34">
        <f t="shared" si="21"/>
        <v>0</v>
      </c>
      <c r="H19" s="34">
        <f t="shared" si="22"/>
        <v>0</v>
      </c>
      <c r="I19" s="35" t="str">
        <f t="shared" si="23"/>
        <v/>
      </c>
      <c r="J19" s="36" t="e">
        <f>D19*INDEX('Select Year'!X$11:X$15,MATCH(Electricity!C19,'Select Year'!W$11:W$15,0))</f>
        <v>#N/A</v>
      </c>
      <c r="K19" s="55"/>
      <c r="L19" s="37" t="str">
        <f t="shared" si="24"/>
        <v/>
      </c>
      <c r="M19" s="60"/>
      <c r="N19" s="38">
        <f t="shared" si="25"/>
        <v>0</v>
      </c>
      <c r="O19" s="39" t="str">
        <f t="shared" si="26"/>
        <v/>
      </c>
      <c r="P19" s="52"/>
      <c r="Q19" s="37" t="str">
        <f t="shared" si="27"/>
        <v/>
      </c>
      <c r="R19" s="60"/>
      <c r="S19" s="38">
        <f t="shared" si="28"/>
        <v>0</v>
      </c>
      <c r="T19" s="39" t="str">
        <f t="shared" si="29"/>
        <v/>
      </c>
      <c r="U19" s="52"/>
      <c r="V19" s="37" t="str">
        <f t="shared" si="30"/>
        <v/>
      </c>
      <c r="W19" s="60"/>
      <c r="X19" s="38">
        <f t="shared" si="31"/>
        <v>0</v>
      </c>
      <c r="Y19" s="39" t="str">
        <f t="shared" si="32"/>
        <v/>
      </c>
      <c r="Z19" s="226">
        <f t="shared" si="36"/>
        <v>0</v>
      </c>
      <c r="AA19" s="58"/>
      <c r="AB19" s="59"/>
      <c r="AC19" s="58"/>
      <c r="AD19" s="59"/>
      <c r="AE19" s="58"/>
      <c r="AF19" s="58"/>
      <c r="AG19" s="58"/>
      <c r="AH19" s="58"/>
      <c r="AI19" s="86">
        <f t="shared" si="1"/>
        <v>0</v>
      </c>
      <c r="AK19" s="12"/>
      <c r="AL19" s="12"/>
      <c r="AR19" s="12"/>
      <c r="AS19" s="12"/>
      <c r="AT19" s="12"/>
      <c r="AU19" s="12"/>
      <c r="AV19" s="13"/>
      <c r="AW19" s="12"/>
      <c r="BY19" s="124">
        <f t="shared" si="2"/>
        <v>0</v>
      </c>
      <c r="BZ19" s="124" t="str">
        <f t="shared" si="33"/>
        <v>Oct-0</v>
      </c>
      <c r="CA19" s="124" t="str">
        <f t="shared" si="34"/>
        <v>Oct-0</v>
      </c>
      <c r="CB19" s="124"/>
      <c r="CC19" s="125">
        <f t="shared" si="3"/>
        <v>0</v>
      </c>
      <c r="CD19" s="125"/>
      <c r="CE19" s="125">
        <f t="shared" si="4"/>
        <v>0</v>
      </c>
      <c r="CF19" s="126">
        <f t="shared" si="5"/>
        <v>0</v>
      </c>
      <c r="CG19" s="126">
        <f t="shared" si="6"/>
        <v>0</v>
      </c>
      <c r="CH19" s="126">
        <f t="shared" si="7"/>
        <v>0</v>
      </c>
      <c r="CI19" s="126">
        <f t="shared" si="8"/>
        <v>0</v>
      </c>
      <c r="CJ19" s="126">
        <f t="shared" si="9"/>
        <v>0</v>
      </c>
      <c r="CK19" s="126">
        <f t="shared" si="10"/>
        <v>0</v>
      </c>
      <c r="CL19" s="126">
        <f t="shared" si="11"/>
        <v>0</v>
      </c>
      <c r="CM19" s="126">
        <f t="shared" si="12"/>
        <v>0</v>
      </c>
      <c r="CN19" s="126">
        <f t="shared" si="13"/>
        <v>0</v>
      </c>
      <c r="CO19" s="125">
        <f t="shared" si="14"/>
        <v>0</v>
      </c>
      <c r="CP19" s="125">
        <f t="shared" si="15"/>
        <v>0</v>
      </c>
      <c r="CQ19" s="125">
        <f t="shared" si="16"/>
        <v>0</v>
      </c>
      <c r="CR19" s="125">
        <f t="shared" si="17"/>
        <v>0</v>
      </c>
      <c r="CS19" s="125">
        <f t="shared" si="35"/>
        <v>0</v>
      </c>
      <c r="CT19" s="125">
        <f t="shared" si="18"/>
        <v>0</v>
      </c>
      <c r="CU19" s="127"/>
      <c r="CV19" s="127"/>
      <c r="CW19" s="127"/>
      <c r="CX19" s="127"/>
      <c r="CY19" s="127"/>
      <c r="CZ19" s="127"/>
      <c r="DA19" s="127"/>
      <c r="DB19" s="127"/>
      <c r="DC19" s="127"/>
      <c r="DD19" s="127"/>
      <c r="DE19" s="127"/>
      <c r="DF19" s="127"/>
      <c r="DG19" s="127"/>
      <c r="DH19" s="127"/>
      <c r="DI19" s="127"/>
      <c r="DJ19" s="127"/>
      <c r="DK19" s="127"/>
      <c r="DL19" s="127"/>
      <c r="DM19" s="127"/>
      <c r="DN19" s="127"/>
      <c r="DO19" s="127"/>
      <c r="DP19" s="127"/>
      <c r="DQ19" s="127"/>
      <c r="DR19" s="127"/>
      <c r="DS19" s="127"/>
      <c r="DT19" s="127"/>
    </row>
    <row r="20" spans="1:124" s="11" customFormat="1" ht="14.25" customHeight="1" x14ac:dyDescent="0.2">
      <c r="A20" s="9" t="str">
        <f>B20&amp;A4</f>
        <v>Nov</v>
      </c>
      <c r="B20" s="85" t="s">
        <v>10</v>
      </c>
      <c r="C20" s="49">
        <f t="shared" si="0"/>
        <v>0</v>
      </c>
      <c r="D20" s="109">
        <f t="shared" si="19"/>
        <v>0</v>
      </c>
      <c r="E20" s="52"/>
      <c r="F20" s="34">
        <f t="shared" si="20"/>
        <v>0</v>
      </c>
      <c r="G20" s="34">
        <f t="shared" si="21"/>
        <v>0</v>
      </c>
      <c r="H20" s="34">
        <f t="shared" si="22"/>
        <v>0</v>
      </c>
      <c r="I20" s="35" t="str">
        <f t="shared" si="23"/>
        <v/>
      </c>
      <c r="J20" s="36" t="e">
        <f>D20*INDEX('Select Year'!X$11:X$15,MATCH(Electricity!C20,'Select Year'!W$11:W$15,0))</f>
        <v>#N/A</v>
      </c>
      <c r="K20" s="55"/>
      <c r="L20" s="37" t="str">
        <f t="shared" si="24"/>
        <v/>
      </c>
      <c r="M20" s="60"/>
      <c r="N20" s="38">
        <f t="shared" si="25"/>
        <v>0</v>
      </c>
      <c r="O20" s="39" t="str">
        <f t="shared" si="26"/>
        <v/>
      </c>
      <c r="P20" s="52"/>
      <c r="Q20" s="37" t="str">
        <f t="shared" si="27"/>
        <v/>
      </c>
      <c r="R20" s="60"/>
      <c r="S20" s="38">
        <f t="shared" si="28"/>
        <v>0</v>
      </c>
      <c r="T20" s="39" t="str">
        <f t="shared" si="29"/>
        <v/>
      </c>
      <c r="U20" s="52"/>
      <c r="V20" s="37" t="str">
        <f t="shared" si="30"/>
        <v/>
      </c>
      <c r="W20" s="60"/>
      <c r="X20" s="38">
        <f t="shared" si="31"/>
        <v>0</v>
      </c>
      <c r="Y20" s="39" t="str">
        <f t="shared" si="32"/>
        <v/>
      </c>
      <c r="Z20" s="226">
        <f t="shared" si="36"/>
        <v>0</v>
      </c>
      <c r="AA20" s="58"/>
      <c r="AB20" s="59"/>
      <c r="AC20" s="58"/>
      <c r="AD20" s="59"/>
      <c r="AE20" s="58"/>
      <c r="AF20" s="58"/>
      <c r="AG20" s="58"/>
      <c r="AH20" s="58"/>
      <c r="AI20" s="86">
        <f t="shared" si="1"/>
        <v>0</v>
      </c>
      <c r="AK20" s="12"/>
      <c r="AL20" s="12"/>
      <c r="AR20" s="12"/>
      <c r="AS20" s="12"/>
      <c r="AT20" s="12"/>
      <c r="AU20" s="12"/>
      <c r="AV20" s="13"/>
      <c r="AW20" s="12"/>
      <c r="BY20" s="124">
        <f t="shared" si="2"/>
        <v>0</v>
      </c>
      <c r="BZ20" s="124" t="str">
        <f t="shared" si="33"/>
        <v>Nov-0</v>
      </c>
      <c r="CA20" s="124" t="str">
        <f t="shared" si="34"/>
        <v>Nov-0</v>
      </c>
      <c r="CB20" s="124"/>
      <c r="CC20" s="125">
        <f t="shared" si="3"/>
        <v>0</v>
      </c>
      <c r="CD20" s="125"/>
      <c r="CE20" s="125">
        <f t="shared" si="4"/>
        <v>0</v>
      </c>
      <c r="CF20" s="126">
        <f t="shared" si="5"/>
        <v>0</v>
      </c>
      <c r="CG20" s="126">
        <f t="shared" si="6"/>
        <v>0</v>
      </c>
      <c r="CH20" s="126">
        <f t="shared" si="7"/>
        <v>0</v>
      </c>
      <c r="CI20" s="126">
        <f t="shared" si="8"/>
        <v>0</v>
      </c>
      <c r="CJ20" s="126">
        <f t="shared" si="9"/>
        <v>0</v>
      </c>
      <c r="CK20" s="126">
        <f t="shared" si="10"/>
        <v>0</v>
      </c>
      <c r="CL20" s="126">
        <f t="shared" si="11"/>
        <v>0</v>
      </c>
      <c r="CM20" s="126">
        <f t="shared" si="12"/>
        <v>0</v>
      </c>
      <c r="CN20" s="126">
        <f t="shared" si="13"/>
        <v>0</v>
      </c>
      <c r="CO20" s="125">
        <f t="shared" si="14"/>
        <v>0</v>
      </c>
      <c r="CP20" s="125">
        <f t="shared" si="15"/>
        <v>0</v>
      </c>
      <c r="CQ20" s="125">
        <f t="shared" si="16"/>
        <v>0</v>
      </c>
      <c r="CR20" s="125">
        <f t="shared" si="17"/>
        <v>0</v>
      </c>
      <c r="CS20" s="125">
        <f t="shared" si="35"/>
        <v>0</v>
      </c>
      <c r="CT20" s="125">
        <f t="shared" si="18"/>
        <v>0</v>
      </c>
      <c r="CU20" s="127"/>
      <c r="CV20" s="127"/>
      <c r="CW20" s="127"/>
      <c r="CX20" s="127"/>
      <c r="CY20" s="127"/>
      <c r="CZ20" s="127"/>
      <c r="DA20" s="127"/>
      <c r="DB20" s="127"/>
      <c r="DC20" s="127"/>
      <c r="DD20" s="127"/>
      <c r="DE20" s="127"/>
      <c r="DF20" s="127"/>
      <c r="DG20" s="127"/>
      <c r="DH20" s="127"/>
      <c r="DI20" s="127"/>
      <c r="DJ20" s="127"/>
      <c r="DK20" s="127"/>
      <c r="DL20" s="127"/>
      <c r="DM20" s="127"/>
      <c r="DN20" s="127"/>
      <c r="DO20" s="127"/>
      <c r="DP20" s="127"/>
      <c r="DQ20" s="127"/>
      <c r="DR20" s="127"/>
      <c r="DS20" s="127"/>
      <c r="DT20" s="127"/>
    </row>
    <row r="21" spans="1:124" s="11" customFormat="1" ht="14.25" customHeight="1" thickBot="1" x14ac:dyDescent="0.25">
      <c r="A21" s="9" t="str">
        <f>B21&amp;A4</f>
        <v>Dec</v>
      </c>
      <c r="B21" s="550" t="s">
        <v>11</v>
      </c>
      <c r="C21" s="551">
        <f t="shared" si="0"/>
        <v>0</v>
      </c>
      <c r="D21" s="110">
        <f t="shared" si="19"/>
        <v>0</v>
      </c>
      <c r="E21" s="87"/>
      <c r="F21" s="88">
        <f t="shared" si="20"/>
        <v>0</v>
      </c>
      <c r="G21" s="88">
        <f t="shared" si="21"/>
        <v>0</v>
      </c>
      <c r="H21" s="88">
        <f t="shared" si="22"/>
        <v>0</v>
      </c>
      <c r="I21" s="89" t="str">
        <f t="shared" si="23"/>
        <v/>
      </c>
      <c r="J21" s="90" t="e">
        <f>D21*INDEX('Select Year'!X$11:X$15,MATCH(Electricity!C21,'Select Year'!W$11:W$15,0))</f>
        <v>#N/A</v>
      </c>
      <c r="K21" s="87"/>
      <c r="L21" s="91" t="str">
        <f t="shared" si="24"/>
        <v/>
      </c>
      <c r="M21" s="92"/>
      <c r="N21" s="93">
        <f t="shared" si="25"/>
        <v>0</v>
      </c>
      <c r="O21" s="94" t="str">
        <f t="shared" si="26"/>
        <v/>
      </c>
      <c r="P21" s="87"/>
      <c r="Q21" s="91" t="str">
        <f t="shared" si="27"/>
        <v/>
      </c>
      <c r="R21" s="92"/>
      <c r="S21" s="93">
        <f t="shared" si="28"/>
        <v>0</v>
      </c>
      <c r="T21" s="94" t="str">
        <f t="shared" si="29"/>
        <v/>
      </c>
      <c r="U21" s="87"/>
      <c r="V21" s="91" t="str">
        <f t="shared" si="30"/>
        <v/>
      </c>
      <c r="W21" s="92"/>
      <c r="X21" s="93">
        <f t="shared" si="31"/>
        <v>0</v>
      </c>
      <c r="Y21" s="94" t="str">
        <f t="shared" si="32"/>
        <v/>
      </c>
      <c r="Z21" s="111">
        <f t="shared" si="36"/>
        <v>0</v>
      </c>
      <c r="AA21" s="95"/>
      <c r="AB21" s="96"/>
      <c r="AC21" s="95"/>
      <c r="AD21" s="96"/>
      <c r="AE21" s="95"/>
      <c r="AF21" s="95"/>
      <c r="AG21" s="95"/>
      <c r="AH21" s="95"/>
      <c r="AI21" s="97">
        <f t="shared" si="1"/>
        <v>0</v>
      </c>
      <c r="AK21" s="12"/>
      <c r="AL21" s="12"/>
      <c r="AR21" s="12"/>
      <c r="AS21" s="12"/>
      <c r="AT21" s="12"/>
      <c r="AU21" s="12"/>
      <c r="AV21" s="13"/>
      <c r="AW21" s="12"/>
      <c r="BY21" s="124">
        <f t="shared" si="2"/>
        <v>0</v>
      </c>
      <c r="BZ21" s="124" t="str">
        <f t="shared" si="33"/>
        <v>Dec-0</v>
      </c>
      <c r="CA21" s="124" t="str">
        <f t="shared" si="34"/>
        <v>Dec-0</v>
      </c>
      <c r="CB21" s="124"/>
      <c r="CC21" s="125">
        <f t="shared" si="3"/>
        <v>0</v>
      </c>
      <c r="CD21" s="125"/>
      <c r="CE21" s="125">
        <f t="shared" si="4"/>
        <v>0</v>
      </c>
      <c r="CF21" s="126">
        <f t="shared" si="5"/>
        <v>0</v>
      </c>
      <c r="CG21" s="126">
        <f t="shared" si="6"/>
        <v>0</v>
      </c>
      <c r="CH21" s="126">
        <f t="shared" si="7"/>
        <v>0</v>
      </c>
      <c r="CI21" s="126">
        <f t="shared" si="8"/>
        <v>0</v>
      </c>
      <c r="CJ21" s="126">
        <f t="shared" si="9"/>
        <v>0</v>
      </c>
      <c r="CK21" s="126">
        <f t="shared" si="10"/>
        <v>0</v>
      </c>
      <c r="CL21" s="126">
        <f t="shared" si="11"/>
        <v>0</v>
      </c>
      <c r="CM21" s="126">
        <f t="shared" si="12"/>
        <v>0</v>
      </c>
      <c r="CN21" s="126">
        <f t="shared" si="13"/>
        <v>0</v>
      </c>
      <c r="CO21" s="125">
        <f t="shared" si="14"/>
        <v>0</v>
      </c>
      <c r="CP21" s="125">
        <f t="shared" si="15"/>
        <v>0</v>
      </c>
      <c r="CQ21" s="125">
        <f t="shared" si="16"/>
        <v>0</v>
      </c>
      <c r="CR21" s="125">
        <f t="shared" si="17"/>
        <v>0</v>
      </c>
      <c r="CS21" s="125">
        <f t="shared" si="35"/>
        <v>0</v>
      </c>
      <c r="CT21" s="125">
        <f t="shared" si="18"/>
        <v>0</v>
      </c>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row>
    <row r="22" spans="1:124" s="40" customFormat="1" ht="19.5" customHeight="1" thickBot="1" x14ac:dyDescent="0.25">
      <c r="A22" s="9" t="str">
        <f>B22&amp;A4</f>
        <v>Total</v>
      </c>
      <c r="B22" s="114" t="s">
        <v>24</v>
      </c>
      <c r="C22" s="552">
        <f>Year1</f>
        <v>0</v>
      </c>
      <c r="D22" s="69">
        <f>SUM(D10:D21)</f>
        <v>0</v>
      </c>
      <c r="E22" s="70">
        <f>SUM(E10:E21)</f>
        <v>0</v>
      </c>
      <c r="F22" s="71">
        <f>SUM(F10:F21)</f>
        <v>0</v>
      </c>
      <c r="G22" s="71">
        <f>SUM(G10:G21)</f>
        <v>0</v>
      </c>
      <c r="H22" s="71">
        <f>SUM(H10:H21)</f>
        <v>0</v>
      </c>
      <c r="I22" s="72" t="str">
        <f>IF((K22+P22+U22)=0,"",H22/(D22))</f>
        <v/>
      </c>
      <c r="J22" s="73" t="e">
        <f>SUM(J10:J21)</f>
        <v>#N/A</v>
      </c>
      <c r="K22" s="70">
        <f>SUM(K10:K21)</f>
        <v>0</v>
      </c>
      <c r="L22" s="74" t="s">
        <v>34</v>
      </c>
      <c r="M22" s="74" t="s">
        <v>34</v>
      </c>
      <c r="N22" s="71">
        <f>SUM(N10:N21)</f>
        <v>0</v>
      </c>
      <c r="O22" s="75" t="s">
        <v>34</v>
      </c>
      <c r="P22" s="70">
        <f>SUM(P10:P21)</f>
        <v>0</v>
      </c>
      <c r="Q22" s="74" t="s">
        <v>34</v>
      </c>
      <c r="R22" s="74" t="s">
        <v>34</v>
      </c>
      <c r="S22" s="71">
        <f>SUM(S10:S21)</f>
        <v>0</v>
      </c>
      <c r="T22" s="75" t="s">
        <v>34</v>
      </c>
      <c r="U22" s="70">
        <f>SUM(U10:U21)</f>
        <v>0</v>
      </c>
      <c r="V22" s="74" t="s">
        <v>34</v>
      </c>
      <c r="W22" s="74" t="s">
        <v>34</v>
      </c>
      <c r="X22" s="71">
        <f>SUM(X10:X21)</f>
        <v>0</v>
      </c>
      <c r="Y22" s="75" t="s">
        <v>34</v>
      </c>
      <c r="Z22" s="76" t="s">
        <v>34</v>
      </c>
      <c r="AA22" s="71">
        <f>SUM(AA10:AA21)</f>
        <v>0</v>
      </c>
      <c r="AB22" s="77" t="s">
        <v>34</v>
      </c>
      <c r="AC22" s="71">
        <f>SUM(AC10:AC21)</f>
        <v>0</v>
      </c>
      <c r="AD22" s="77" t="s">
        <v>34</v>
      </c>
      <c r="AE22" s="71">
        <f>SUM(AE10:AE21)</f>
        <v>0</v>
      </c>
      <c r="AF22" s="71">
        <f>SUM(AF10:AF21)</f>
        <v>0</v>
      </c>
      <c r="AG22" s="71">
        <f>SUM(AG10:AG21)</f>
        <v>0</v>
      </c>
      <c r="AH22" s="71">
        <f>SUM(AH10:AH21)</f>
        <v>0</v>
      </c>
      <c r="AI22" s="78">
        <f>SUM(AI10:AI21)</f>
        <v>0</v>
      </c>
      <c r="AK22" s="41"/>
      <c r="AL22" s="41"/>
      <c r="AR22" s="41"/>
      <c r="AS22" s="41"/>
      <c r="AT22" s="41"/>
      <c r="AU22" s="42"/>
      <c r="AV22" s="41"/>
      <c r="AW22" s="41"/>
      <c r="BY22" s="128"/>
      <c r="BZ22" s="128"/>
      <c r="CA22" s="128"/>
      <c r="CB22" s="128"/>
      <c r="CC22" s="128"/>
      <c r="CD22" s="128"/>
      <c r="CE22" s="128"/>
      <c r="CF22" s="129"/>
      <c r="CG22" s="129"/>
      <c r="CH22" s="129"/>
      <c r="CI22" s="129"/>
      <c r="CJ22" s="129"/>
      <c r="CK22" s="129"/>
      <c r="CL22" s="129"/>
      <c r="CM22" s="129"/>
      <c r="CN22" s="129"/>
      <c r="CO22" s="130">
        <f>K22</f>
        <v>0</v>
      </c>
      <c r="CP22" s="130">
        <f>P22</f>
        <v>0</v>
      </c>
      <c r="CQ22" s="130">
        <f>U22</f>
        <v>0</v>
      </c>
      <c r="CR22" s="128"/>
      <c r="CS22" s="128"/>
      <c r="CT22" s="128"/>
      <c r="CU22" s="128"/>
      <c r="CV22" s="128"/>
      <c r="CW22" s="128"/>
      <c r="CX22" s="128"/>
      <c r="CY22" s="128"/>
      <c r="CZ22" s="128"/>
      <c r="DA22" s="128"/>
      <c r="DB22" s="128"/>
      <c r="DC22" s="128"/>
      <c r="DD22" s="128"/>
      <c r="DE22" s="128"/>
      <c r="DF22" s="128"/>
      <c r="DG22" s="128"/>
      <c r="DH22" s="128"/>
      <c r="DI22" s="128"/>
      <c r="DJ22" s="128"/>
      <c r="DK22" s="128"/>
      <c r="DL22" s="128"/>
      <c r="DM22" s="128"/>
      <c r="DN22" s="128"/>
      <c r="DO22" s="128"/>
      <c r="DP22" s="128"/>
      <c r="DQ22" s="128"/>
      <c r="DR22" s="128"/>
      <c r="DS22" s="128"/>
      <c r="DT22" s="128"/>
    </row>
    <row r="23" spans="1:124" s="27" customFormat="1" ht="15" customHeight="1" thickBot="1" x14ac:dyDescent="0.25">
      <c r="A23" s="31"/>
      <c r="B23" s="43"/>
      <c r="C23" s="43"/>
      <c r="D23" s="44"/>
      <c r="F23" s="45"/>
      <c r="G23" s="45"/>
      <c r="H23" s="45"/>
      <c r="I23" s="46"/>
      <c r="J23" s="47"/>
      <c r="K23" s="44"/>
      <c r="L23" s="46"/>
      <c r="M23" s="46"/>
      <c r="N23" s="45"/>
      <c r="O23" s="46"/>
      <c r="P23" s="44"/>
      <c r="Q23" s="46"/>
      <c r="R23" s="46"/>
      <c r="S23" s="45"/>
      <c r="T23" s="46"/>
      <c r="U23" s="44"/>
      <c r="V23" s="46"/>
      <c r="W23" s="46"/>
      <c r="X23" s="45"/>
      <c r="Y23" s="46"/>
      <c r="Z23" s="44"/>
      <c r="AA23" s="45"/>
      <c r="AB23" s="44"/>
      <c r="AC23" s="45"/>
      <c r="AD23" s="46"/>
      <c r="AE23" s="45"/>
      <c r="AF23" s="45"/>
      <c r="AG23" s="45"/>
      <c r="AH23" s="45"/>
      <c r="AI23" s="45"/>
      <c r="AK23" s="28"/>
      <c r="AL23" s="28"/>
      <c r="AR23" s="28"/>
      <c r="AS23" s="28"/>
      <c r="AT23" s="28"/>
      <c r="AU23" s="29"/>
      <c r="AV23" s="28"/>
      <c r="AW23" s="28"/>
    </row>
    <row r="24" spans="1:124" s="27" customFormat="1" ht="15" customHeight="1" x14ac:dyDescent="0.2">
      <c r="A24" s="31"/>
      <c r="B24" s="591">
        <f>Year1</f>
        <v>0</v>
      </c>
      <c r="C24" s="592"/>
      <c r="D24" s="406"/>
      <c r="E24" s="406"/>
      <c r="F24" s="407"/>
      <c r="G24" s="407"/>
      <c r="H24" s="407"/>
      <c r="I24" s="408"/>
      <c r="J24" s="409"/>
      <c r="K24" s="406"/>
      <c r="L24" s="408"/>
      <c r="M24" s="408"/>
      <c r="N24" s="407"/>
      <c r="O24" s="408"/>
      <c r="P24" s="406"/>
      <c r="Q24" s="408"/>
      <c r="R24" s="408"/>
      <c r="S24" s="407"/>
      <c r="T24" s="408"/>
      <c r="U24" s="406"/>
      <c r="V24" s="408"/>
      <c r="W24" s="408"/>
      <c r="X24" s="407"/>
      <c r="Y24" s="408"/>
      <c r="Z24" s="406"/>
      <c r="AA24" s="407"/>
      <c r="AB24" s="406"/>
      <c r="AC24" s="407"/>
      <c r="AD24" s="408"/>
      <c r="AE24" s="407"/>
      <c r="AF24" s="407"/>
      <c r="AG24" s="407"/>
      <c r="AH24" s="407"/>
      <c r="AI24" s="407"/>
      <c r="AJ24" s="410"/>
      <c r="AK24" s="28"/>
      <c r="AL24" s="28"/>
      <c r="AR24" s="28"/>
      <c r="AS24" s="28"/>
      <c r="AT24" s="28"/>
      <c r="AU24" s="29"/>
      <c r="AV24" s="28"/>
      <c r="AW24" s="28"/>
    </row>
    <row r="25" spans="1:124" s="27" customFormat="1" ht="75.75" customHeight="1" x14ac:dyDescent="0.2">
      <c r="A25" s="31"/>
      <c r="B25" s="593"/>
      <c r="C25" s="594"/>
      <c r="D25" s="411"/>
      <c r="E25" s="411"/>
      <c r="F25" s="412"/>
      <c r="G25" s="412"/>
      <c r="H25" s="412"/>
      <c r="I25" s="413"/>
      <c r="J25" s="414"/>
      <c r="K25" s="411"/>
      <c r="L25" s="413"/>
      <c r="M25" s="413"/>
      <c r="N25" s="412"/>
      <c r="O25" s="413"/>
      <c r="P25" s="411"/>
      <c r="Q25" s="413"/>
      <c r="R25" s="413"/>
      <c r="S25" s="412"/>
      <c r="T25" s="413"/>
      <c r="U25" s="411"/>
      <c r="V25" s="413"/>
      <c r="W25" s="413"/>
      <c r="X25" s="412"/>
      <c r="Y25" s="413"/>
      <c r="Z25" s="411"/>
      <c r="AA25" s="412"/>
      <c r="AB25" s="411"/>
      <c r="AC25" s="412"/>
      <c r="AD25" s="413"/>
      <c r="AE25" s="412"/>
      <c r="AF25" s="412"/>
      <c r="AG25" s="412"/>
      <c r="AH25" s="412"/>
      <c r="AI25" s="412"/>
      <c r="AJ25" s="415"/>
      <c r="AK25" s="28"/>
      <c r="AL25" s="28"/>
      <c r="AR25" s="28"/>
      <c r="AS25" s="28"/>
      <c r="AT25" s="28"/>
      <c r="AU25" s="29"/>
      <c r="AV25" s="28"/>
      <c r="AW25" s="28"/>
    </row>
    <row r="26" spans="1:124" s="27" customFormat="1" ht="75.75" customHeight="1" x14ac:dyDescent="0.2">
      <c r="A26" s="31"/>
      <c r="B26" s="593"/>
      <c r="C26" s="594"/>
      <c r="D26" s="411"/>
      <c r="E26" s="411"/>
      <c r="F26" s="412"/>
      <c r="G26" s="412"/>
      <c r="H26" s="412"/>
      <c r="I26" s="413"/>
      <c r="J26" s="414"/>
      <c r="K26" s="411"/>
      <c r="L26" s="413"/>
      <c r="M26" s="413"/>
      <c r="N26" s="412"/>
      <c r="O26" s="413"/>
      <c r="P26" s="411"/>
      <c r="Q26" s="413"/>
      <c r="R26" s="413"/>
      <c r="S26" s="412"/>
      <c r="T26" s="413"/>
      <c r="U26" s="411"/>
      <c r="V26" s="413"/>
      <c r="W26" s="413"/>
      <c r="X26" s="412"/>
      <c r="Y26" s="413"/>
      <c r="Z26" s="411"/>
      <c r="AA26" s="412"/>
      <c r="AB26" s="411"/>
      <c r="AC26" s="412"/>
      <c r="AD26" s="413"/>
      <c r="AE26" s="412"/>
      <c r="AF26" s="412"/>
      <c r="AG26" s="412"/>
      <c r="AH26" s="412"/>
      <c r="AI26" s="412"/>
      <c r="AJ26" s="415"/>
      <c r="AK26" s="28"/>
      <c r="AL26" s="28"/>
      <c r="AR26" s="28"/>
      <c r="AS26" s="28"/>
      <c r="AT26" s="28"/>
      <c r="AU26" s="29"/>
      <c r="AV26" s="28"/>
      <c r="AW26" s="28"/>
    </row>
    <row r="27" spans="1:124" s="27" customFormat="1" ht="75.75" customHeight="1" x14ac:dyDescent="0.2">
      <c r="A27" s="31"/>
      <c r="B27" s="593"/>
      <c r="C27" s="594"/>
      <c r="D27" s="411"/>
      <c r="E27" s="411"/>
      <c r="F27" s="412"/>
      <c r="G27" s="412"/>
      <c r="H27" s="412"/>
      <c r="I27" s="413"/>
      <c r="J27" s="414"/>
      <c r="K27" s="411"/>
      <c r="L27" s="413"/>
      <c r="M27" s="413"/>
      <c r="N27" s="412"/>
      <c r="O27" s="413"/>
      <c r="P27" s="411"/>
      <c r="Q27" s="413"/>
      <c r="R27" s="413"/>
      <c r="S27" s="412"/>
      <c r="T27" s="413"/>
      <c r="U27" s="411"/>
      <c r="V27" s="413"/>
      <c r="W27" s="413"/>
      <c r="X27" s="412"/>
      <c r="Y27" s="413"/>
      <c r="Z27" s="411"/>
      <c r="AA27" s="412"/>
      <c r="AB27" s="411"/>
      <c r="AC27" s="412"/>
      <c r="AD27" s="413"/>
      <c r="AE27" s="412"/>
      <c r="AF27" s="412"/>
      <c r="AG27" s="412"/>
      <c r="AH27" s="412"/>
      <c r="AI27" s="412"/>
      <c r="AJ27" s="415"/>
      <c r="AK27" s="28"/>
      <c r="AL27" s="28"/>
      <c r="AR27" s="28"/>
      <c r="AS27" s="28"/>
      <c r="AT27" s="28"/>
      <c r="AU27" s="29"/>
      <c r="AV27" s="28"/>
      <c r="AW27" s="28"/>
    </row>
    <row r="28" spans="1:124" s="27" customFormat="1" ht="75.75" customHeight="1" thickBot="1" x14ac:dyDescent="0.25">
      <c r="A28" s="31"/>
      <c r="B28" s="595"/>
      <c r="C28" s="596"/>
      <c r="D28" s="416"/>
      <c r="E28" s="416"/>
      <c r="F28" s="417"/>
      <c r="G28" s="417"/>
      <c r="H28" s="417"/>
      <c r="I28" s="418"/>
      <c r="J28" s="419"/>
      <c r="K28" s="416"/>
      <c r="L28" s="418"/>
      <c r="M28" s="418"/>
      <c r="N28" s="417"/>
      <c r="O28" s="418"/>
      <c r="P28" s="416"/>
      <c r="Q28" s="418"/>
      <c r="R28" s="418"/>
      <c r="S28" s="417"/>
      <c r="T28" s="418"/>
      <c r="U28" s="416"/>
      <c r="V28" s="418"/>
      <c r="W28" s="418"/>
      <c r="X28" s="417"/>
      <c r="Y28" s="418"/>
      <c r="Z28" s="416"/>
      <c r="AA28" s="417"/>
      <c r="AB28" s="416"/>
      <c r="AC28" s="417"/>
      <c r="AD28" s="418"/>
      <c r="AE28" s="417"/>
      <c r="AF28" s="417"/>
      <c r="AG28" s="417"/>
      <c r="AH28" s="417"/>
      <c r="AI28" s="417"/>
      <c r="AJ28" s="420"/>
      <c r="AK28" s="28"/>
      <c r="AL28" s="28"/>
      <c r="AR28" s="28"/>
      <c r="AS28" s="28"/>
      <c r="AT28" s="28"/>
      <c r="AU28" s="29"/>
      <c r="AV28" s="28"/>
      <c r="AW28" s="28"/>
    </row>
    <row r="29" spans="1:124" s="27" customFormat="1" ht="75.75" customHeight="1" x14ac:dyDescent="0.2">
      <c r="A29" s="31"/>
      <c r="B29" s="597">
        <f>B24</f>
        <v>0</v>
      </c>
      <c r="C29" s="598"/>
      <c r="D29" s="421"/>
      <c r="E29" s="421"/>
      <c r="F29" s="422"/>
      <c r="G29" s="422"/>
      <c r="H29" s="422"/>
      <c r="I29" s="423"/>
      <c r="J29" s="424"/>
      <c r="K29" s="421"/>
      <c r="L29" s="423"/>
      <c r="M29" s="423"/>
      <c r="N29" s="422"/>
      <c r="O29" s="423"/>
      <c r="P29" s="421"/>
      <c r="Q29" s="423"/>
      <c r="R29" s="423"/>
      <c r="S29" s="422"/>
      <c r="T29" s="423"/>
      <c r="U29" s="421"/>
      <c r="V29" s="46"/>
      <c r="W29" s="46"/>
      <c r="X29" s="45"/>
      <c r="Y29" s="46"/>
      <c r="Z29" s="44"/>
      <c r="AA29" s="45"/>
      <c r="AB29" s="44"/>
      <c r="AC29" s="45"/>
      <c r="AD29" s="46"/>
      <c r="AE29" s="45"/>
      <c r="AF29" s="45"/>
      <c r="AG29" s="45"/>
      <c r="AH29" s="45"/>
      <c r="AI29" s="45"/>
      <c r="AK29" s="28"/>
      <c r="AL29" s="28"/>
      <c r="AR29" s="28"/>
      <c r="AS29" s="28"/>
      <c r="AT29" s="28"/>
      <c r="AU29" s="29"/>
      <c r="AV29" s="28"/>
      <c r="AW29" s="28"/>
    </row>
    <row r="30" spans="1:124" s="27" customFormat="1" ht="75.75" customHeight="1" x14ac:dyDescent="0.2">
      <c r="A30" s="31"/>
      <c r="B30" s="599"/>
      <c r="C30" s="599"/>
      <c r="D30" s="421"/>
      <c r="E30" s="421"/>
      <c r="F30" s="422"/>
      <c r="G30" s="422"/>
      <c r="H30" s="422"/>
      <c r="I30" s="423"/>
      <c r="J30" s="424"/>
      <c r="K30" s="421"/>
      <c r="L30" s="423"/>
      <c r="M30" s="423"/>
      <c r="N30" s="422"/>
      <c r="O30" s="423"/>
      <c r="P30" s="421"/>
      <c r="Q30" s="423"/>
      <c r="R30" s="423"/>
      <c r="S30" s="422"/>
      <c r="T30" s="423"/>
      <c r="U30" s="421"/>
      <c r="V30" s="46"/>
      <c r="W30" s="46"/>
      <c r="X30" s="45"/>
      <c r="Y30" s="46"/>
      <c r="Z30" s="44"/>
      <c r="AA30" s="45"/>
      <c r="AB30" s="44"/>
      <c r="AC30" s="45"/>
      <c r="AD30" s="46"/>
      <c r="AE30" s="45"/>
      <c r="AF30" s="45"/>
      <c r="AG30" s="45"/>
      <c r="AH30" s="45"/>
      <c r="AI30" s="45"/>
      <c r="AK30" s="28"/>
      <c r="AL30" s="28"/>
      <c r="AR30" s="28"/>
      <c r="AS30" s="28"/>
      <c r="AT30" s="28"/>
      <c r="AU30" s="29"/>
      <c r="AV30" s="28"/>
      <c r="AW30" s="28"/>
    </row>
    <row r="31" spans="1:124" s="27" customFormat="1" ht="75.75" customHeight="1" x14ac:dyDescent="0.2">
      <c r="A31" s="31"/>
      <c r="B31" s="599"/>
      <c r="C31" s="599"/>
      <c r="D31" s="421"/>
      <c r="E31" s="421"/>
      <c r="F31" s="422"/>
      <c r="G31" s="422"/>
      <c r="H31" s="422"/>
      <c r="I31" s="423"/>
      <c r="J31" s="424"/>
      <c r="K31" s="421"/>
      <c r="L31" s="423"/>
      <c r="M31" s="423"/>
      <c r="N31" s="422"/>
      <c r="O31" s="423"/>
      <c r="P31" s="421"/>
      <c r="Q31" s="423"/>
      <c r="R31" s="423"/>
      <c r="S31" s="422"/>
      <c r="T31" s="423"/>
      <c r="U31" s="421"/>
      <c r="V31" s="46"/>
      <c r="W31" s="46"/>
      <c r="X31" s="45"/>
      <c r="Y31" s="46"/>
      <c r="Z31" s="44"/>
      <c r="AA31" s="45"/>
      <c r="AB31" s="44"/>
      <c r="AC31" s="45"/>
      <c r="AD31" s="46"/>
      <c r="AE31" s="45"/>
      <c r="AF31" s="45"/>
      <c r="AG31" s="45"/>
      <c r="AH31" s="45"/>
      <c r="AI31" s="45"/>
      <c r="AK31" s="28"/>
      <c r="AL31" s="28"/>
      <c r="AR31" s="28"/>
      <c r="AS31" s="28"/>
      <c r="AT31" s="28"/>
      <c r="AU31" s="29"/>
      <c r="AV31" s="28"/>
      <c r="AW31" s="28"/>
    </row>
    <row r="32" spans="1:124" s="27" customFormat="1" ht="75.75" customHeight="1" x14ac:dyDescent="0.2">
      <c r="A32" s="31"/>
      <c r="B32" s="599"/>
      <c r="C32" s="599"/>
      <c r="D32" s="421"/>
      <c r="E32" s="421"/>
      <c r="F32" s="422"/>
      <c r="G32" s="422"/>
      <c r="H32" s="422"/>
      <c r="I32" s="423"/>
      <c r="J32" s="424"/>
      <c r="K32" s="421"/>
      <c r="L32" s="423"/>
      <c r="M32" s="423"/>
      <c r="N32" s="422"/>
      <c r="O32" s="423"/>
      <c r="P32" s="421"/>
      <c r="Q32" s="423"/>
      <c r="R32" s="423"/>
      <c r="S32" s="422"/>
      <c r="T32" s="423"/>
      <c r="U32" s="421"/>
      <c r="V32" s="46"/>
      <c r="W32" s="46"/>
      <c r="X32" s="45"/>
      <c r="Y32" s="46"/>
      <c r="Z32" s="44"/>
      <c r="AA32" s="45"/>
      <c r="AB32" s="44"/>
      <c r="AC32" s="45"/>
      <c r="AD32" s="46"/>
      <c r="AE32" s="45"/>
      <c r="AF32" s="45"/>
      <c r="AG32" s="45"/>
      <c r="AH32" s="45"/>
      <c r="AI32" s="45"/>
      <c r="AK32" s="28"/>
      <c r="AL32" s="28"/>
      <c r="AR32" s="28"/>
      <c r="AS32" s="28"/>
      <c r="AT32" s="28"/>
      <c r="AU32" s="29"/>
      <c r="AV32" s="28"/>
      <c r="AW32" s="28"/>
    </row>
    <row r="33" spans="1:124" s="27" customFormat="1" ht="16.5" customHeight="1" x14ac:dyDescent="0.2">
      <c r="A33" s="31"/>
      <c r="B33" s="599"/>
      <c r="C33" s="599"/>
      <c r="D33" s="421"/>
      <c r="E33" s="421"/>
      <c r="F33" s="422"/>
      <c r="G33" s="422"/>
      <c r="H33" s="422"/>
      <c r="I33" s="423"/>
      <c r="J33" s="424"/>
      <c r="K33" s="421"/>
      <c r="L33" s="423"/>
      <c r="M33" s="423"/>
      <c r="N33" s="422"/>
      <c r="O33" s="423"/>
      <c r="P33" s="421"/>
      <c r="Q33" s="423"/>
      <c r="R33" s="423"/>
      <c r="S33" s="422"/>
      <c r="T33" s="423"/>
      <c r="U33" s="421"/>
      <c r="V33" s="46"/>
      <c r="W33" s="46"/>
      <c r="X33" s="45"/>
      <c r="Y33" s="46"/>
      <c r="Z33" s="44"/>
      <c r="AA33" s="45"/>
      <c r="AB33" s="44"/>
      <c r="AC33" s="45"/>
      <c r="AD33" s="46"/>
      <c r="AE33" s="45"/>
      <c r="AF33" s="45"/>
      <c r="AG33" s="45"/>
      <c r="AH33" s="45"/>
      <c r="AI33" s="45"/>
      <c r="AK33" s="28"/>
      <c r="AL33" s="28"/>
      <c r="AR33" s="28"/>
      <c r="AS33" s="28"/>
      <c r="AT33" s="28"/>
      <c r="AU33" s="29"/>
      <c r="AV33" s="28"/>
      <c r="AW33" s="28"/>
    </row>
    <row r="34" spans="1:124" ht="15" customHeight="1" thickBot="1" x14ac:dyDescent="0.25"/>
    <row r="35" spans="1:124" s="303" customFormat="1" ht="23.25" customHeight="1" thickTop="1" thickBot="1" x14ac:dyDescent="0.45">
      <c r="A35" s="300"/>
      <c r="B35" s="301" t="s">
        <v>120</v>
      </c>
      <c r="C35" s="302"/>
      <c r="D35" s="302"/>
      <c r="E35" s="302"/>
      <c r="F35" s="302"/>
      <c r="G35" s="302"/>
      <c r="H35" s="302"/>
      <c r="I35" s="302"/>
      <c r="J35" s="302"/>
      <c r="AK35" s="304"/>
      <c r="AL35" s="304"/>
      <c r="AR35" s="304"/>
      <c r="AS35" s="304"/>
      <c r="AT35" s="304"/>
      <c r="AU35" s="304"/>
      <c r="AV35" s="305"/>
      <c r="AW35" s="304"/>
    </row>
    <row r="36" spans="1:124" s="11" customFormat="1" ht="21" customHeight="1" x14ac:dyDescent="0.2">
      <c r="A36" s="9"/>
      <c r="B36" s="61"/>
      <c r="C36" s="62" t="s">
        <v>52</v>
      </c>
      <c r="D36" s="606"/>
      <c r="E36" s="616"/>
      <c r="F36" s="63"/>
      <c r="G36" s="64"/>
      <c r="H36" s="62" t="s">
        <v>53</v>
      </c>
      <c r="I36" s="606" t="s">
        <v>59</v>
      </c>
      <c r="J36" s="607"/>
      <c r="K36" s="600" t="s">
        <v>98</v>
      </c>
      <c r="L36" s="601"/>
      <c r="M36" s="601"/>
      <c r="N36" s="601"/>
      <c r="O36" s="601"/>
      <c r="P36" s="601"/>
      <c r="Q36" s="601"/>
      <c r="R36" s="601"/>
      <c r="S36" s="601"/>
      <c r="T36" s="601"/>
      <c r="U36" s="601"/>
      <c r="V36" s="601"/>
      <c r="W36" s="601"/>
      <c r="X36" s="601"/>
      <c r="Y36" s="601"/>
      <c r="Z36" s="602" t="s">
        <v>101</v>
      </c>
      <c r="AA36" s="603"/>
      <c r="AB36" s="603"/>
      <c r="AC36" s="603"/>
      <c r="AD36" s="603"/>
      <c r="AE36" s="603"/>
      <c r="AF36" s="603"/>
      <c r="AG36" s="603"/>
      <c r="AH36" s="603"/>
      <c r="AI36" s="603"/>
      <c r="AK36" s="12"/>
      <c r="AL36" s="12"/>
      <c r="AR36" s="12"/>
      <c r="AS36" s="12"/>
      <c r="AT36" s="12"/>
      <c r="AU36" s="12"/>
      <c r="AV36" s="13"/>
      <c r="AW36" s="12"/>
    </row>
    <row r="37" spans="1:124" s="11" customFormat="1" ht="21" customHeight="1" thickBot="1" x14ac:dyDescent="0.25">
      <c r="A37" s="9"/>
      <c r="B37" s="65"/>
      <c r="C37" s="66" t="s">
        <v>56</v>
      </c>
      <c r="D37" s="604" t="s">
        <v>90</v>
      </c>
      <c r="E37" s="605"/>
      <c r="F37" s="67"/>
      <c r="G37" s="68"/>
      <c r="H37" s="66" t="s">
        <v>35</v>
      </c>
      <c r="I37" s="604" t="s">
        <v>91</v>
      </c>
      <c r="J37" s="608"/>
      <c r="K37" s="600"/>
      <c r="L37" s="601"/>
      <c r="M37" s="601"/>
      <c r="N37" s="601"/>
      <c r="O37" s="601"/>
      <c r="P37" s="601"/>
      <c r="Q37" s="601"/>
      <c r="R37" s="601"/>
      <c r="S37" s="601"/>
      <c r="T37" s="601"/>
      <c r="U37" s="601"/>
      <c r="V37" s="601"/>
      <c r="W37" s="601"/>
      <c r="X37" s="601"/>
      <c r="Y37" s="601"/>
      <c r="Z37" s="603"/>
      <c r="AA37" s="603"/>
      <c r="AB37" s="603"/>
      <c r="AC37" s="603"/>
      <c r="AD37" s="603"/>
      <c r="AE37" s="603"/>
      <c r="AF37" s="603"/>
      <c r="AG37" s="603"/>
      <c r="AH37" s="603"/>
      <c r="AI37" s="603"/>
      <c r="AK37" s="12"/>
      <c r="AL37" s="12"/>
      <c r="AR37" s="12"/>
      <c r="AS37" s="12"/>
      <c r="AT37" s="12"/>
      <c r="AU37" s="12"/>
      <c r="AV37" s="13"/>
      <c r="AW37" s="12"/>
    </row>
    <row r="38" spans="1:124" s="11" customFormat="1" ht="3" customHeight="1" thickBot="1" x14ac:dyDescent="0.25">
      <c r="A38" s="30"/>
      <c r="B38" s="15"/>
      <c r="C38" s="16"/>
      <c r="D38" s="17"/>
      <c r="E38" s="17"/>
      <c r="F38" s="18"/>
      <c r="G38" s="19"/>
      <c r="H38" s="17"/>
      <c r="I38" s="20"/>
      <c r="J38" s="21"/>
      <c r="K38" s="17"/>
      <c r="L38" s="22"/>
      <c r="AK38" s="12"/>
      <c r="AL38" s="12"/>
      <c r="AR38" s="12"/>
      <c r="AS38" s="12"/>
      <c r="AT38" s="12"/>
      <c r="AU38" s="12"/>
      <c r="AV38" s="13"/>
      <c r="AW38" s="12"/>
    </row>
    <row r="39" spans="1:124" s="23" customFormat="1" ht="21" customHeight="1" x14ac:dyDescent="0.2">
      <c r="A39" s="9"/>
      <c r="B39" s="562" t="s">
        <v>102</v>
      </c>
      <c r="C39" s="617"/>
      <c r="D39" s="79" t="s">
        <v>54</v>
      </c>
      <c r="E39" s="80"/>
      <c r="F39" s="80"/>
      <c r="G39" s="80"/>
      <c r="H39" s="80"/>
      <c r="I39" s="80"/>
      <c r="J39" s="80"/>
      <c r="K39" s="609" t="str">
        <f>" &lt;&lt;&lt; EXAMPLE &gt;&gt;&gt; "&amp;K7</f>
        <v xml:space="preserve"> &lt;&lt;&lt; EXAMPLE &gt;&gt;&gt; Day Units (Week)</v>
      </c>
      <c r="L39" s="609"/>
      <c r="M39" s="609"/>
      <c r="N39" s="609"/>
      <c r="O39" s="609"/>
      <c r="P39" s="609" t="str">
        <f>" &lt;&lt;&lt; EXAMPLE &gt;&gt;&gt; "&amp;P7</f>
        <v xml:space="preserve"> &lt;&lt;&lt; EXAMPLE &gt;&gt;&gt; Night Units (Week)</v>
      </c>
      <c r="Q39" s="609"/>
      <c r="R39" s="609"/>
      <c r="S39" s="609"/>
      <c r="T39" s="609"/>
      <c r="U39" s="609" t="str">
        <f>" &lt;&lt;&lt; EXAMPLE &gt;&gt;&gt; "&amp;U7</f>
        <v xml:space="preserve"> &lt;&lt;&lt; EXAMPLE &gt;&gt;&gt; Weekend Units</v>
      </c>
      <c r="V39" s="609"/>
      <c r="W39" s="609"/>
      <c r="X39" s="609"/>
      <c r="Y39" s="609"/>
      <c r="Z39" s="80" t="str">
        <f>" &lt;&lt;&lt; EXAMPLE &gt;&gt;&gt; "&amp;Z7</f>
        <v xml:space="preserve"> &lt;&lt;&lt; EXAMPLE &gt;&gt;&gt; Other Charges</v>
      </c>
      <c r="AA39" s="80"/>
      <c r="AB39" s="80"/>
      <c r="AC39" s="80"/>
      <c r="AD39" s="80"/>
      <c r="AE39" s="80"/>
      <c r="AF39" s="80"/>
      <c r="AG39" s="80"/>
      <c r="AH39" s="80"/>
      <c r="AI39" s="81"/>
      <c r="BZ39" s="115"/>
      <c r="CA39" s="115"/>
      <c r="CB39" s="115"/>
      <c r="CF39" s="13"/>
      <c r="CG39" s="13"/>
      <c r="CH39" s="13"/>
      <c r="CN39" s="13"/>
      <c r="CO39" s="13"/>
      <c r="CP39" s="13"/>
      <c r="CQ39" s="13"/>
    </row>
    <row r="40" spans="1:124" s="24" customFormat="1" ht="48" x14ac:dyDescent="0.2">
      <c r="A40" s="9"/>
      <c r="B40" s="564"/>
      <c r="C40" s="618"/>
      <c r="D40" s="50" t="s">
        <v>38</v>
      </c>
      <c r="E40" s="50" t="s">
        <v>73</v>
      </c>
      <c r="F40" s="50" t="s">
        <v>33</v>
      </c>
      <c r="G40" s="50" t="s">
        <v>27</v>
      </c>
      <c r="H40" s="50" t="s">
        <v>18</v>
      </c>
      <c r="I40" s="50" t="s">
        <v>32</v>
      </c>
      <c r="J40" s="50" t="s">
        <v>47</v>
      </c>
      <c r="K40" s="50" t="s">
        <v>13</v>
      </c>
      <c r="L40" s="50" t="s">
        <v>19</v>
      </c>
      <c r="M40" s="50" t="s">
        <v>17</v>
      </c>
      <c r="N40" s="50" t="s">
        <v>18</v>
      </c>
      <c r="O40" s="50" t="s">
        <v>20</v>
      </c>
      <c r="P40" s="50" t="s">
        <v>13</v>
      </c>
      <c r="Q40" s="50" t="s">
        <v>19</v>
      </c>
      <c r="R40" s="50" t="s">
        <v>17</v>
      </c>
      <c r="S40" s="50" t="s">
        <v>18</v>
      </c>
      <c r="T40" s="50" t="s">
        <v>20</v>
      </c>
      <c r="U40" s="50" t="s">
        <v>13</v>
      </c>
      <c r="V40" s="50" t="s">
        <v>19</v>
      </c>
      <c r="W40" s="50" t="s">
        <v>17</v>
      </c>
      <c r="X40" s="50" t="s">
        <v>18</v>
      </c>
      <c r="Y40" s="50" t="s">
        <v>20</v>
      </c>
      <c r="Z40" s="50" t="s">
        <v>30</v>
      </c>
      <c r="AA40" s="50" t="s">
        <v>76</v>
      </c>
      <c r="AB40" s="50" t="s">
        <v>25</v>
      </c>
      <c r="AC40" s="50" t="s">
        <v>26</v>
      </c>
      <c r="AD40" s="50" t="s">
        <v>74</v>
      </c>
      <c r="AE40" s="50" t="s">
        <v>75</v>
      </c>
      <c r="AF40" s="50" t="s">
        <v>28</v>
      </c>
      <c r="AG40" s="50" t="s">
        <v>29</v>
      </c>
      <c r="AH40" s="50" t="s">
        <v>100</v>
      </c>
      <c r="AI40" s="82" t="s">
        <v>27</v>
      </c>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row>
    <row r="41" spans="1:124" s="25" customFormat="1" ht="14.25" customHeight="1" x14ac:dyDescent="0.2">
      <c r="A41" s="9"/>
      <c r="B41" s="566"/>
      <c r="C41" s="619"/>
      <c r="D41" s="51" t="s">
        <v>14</v>
      </c>
      <c r="E41" s="51" t="s">
        <v>14</v>
      </c>
      <c r="F41" s="51" t="s">
        <v>15</v>
      </c>
      <c r="G41" s="51" t="s">
        <v>15</v>
      </c>
      <c r="H41" s="51" t="s">
        <v>15</v>
      </c>
      <c r="I41" s="51" t="s">
        <v>39</v>
      </c>
      <c r="J41" s="51" t="s">
        <v>48</v>
      </c>
      <c r="K41" s="51" t="s">
        <v>14</v>
      </c>
      <c r="L41" s="51" t="s">
        <v>21</v>
      </c>
      <c r="M41" s="51" t="s">
        <v>39</v>
      </c>
      <c r="N41" s="51" t="s">
        <v>15</v>
      </c>
      <c r="O41" s="51" t="s">
        <v>21</v>
      </c>
      <c r="P41" s="51" t="s">
        <v>14</v>
      </c>
      <c r="Q41" s="51" t="s">
        <v>21</v>
      </c>
      <c r="R41" s="51" t="s">
        <v>39</v>
      </c>
      <c r="S41" s="51" t="s">
        <v>15</v>
      </c>
      <c r="T41" s="51" t="s">
        <v>21</v>
      </c>
      <c r="U41" s="51" t="s">
        <v>14</v>
      </c>
      <c r="V41" s="51" t="s">
        <v>21</v>
      </c>
      <c r="W41" s="51" t="s">
        <v>39</v>
      </c>
      <c r="X41" s="51" t="s">
        <v>15</v>
      </c>
      <c r="Y41" s="51" t="s">
        <v>21</v>
      </c>
      <c r="Z41" s="51" t="s">
        <v>22</v>
      </c>
      <c r="AA41" s="51" t="s">
        <v>15</v>
      </c>
      <c r="AB41" s="51" t="s">
        <v>22</v>
      </c>
      <c r="AC41" s="51" t="s">
        <v>15</v>
      </c>
      <c r="AD41" s="51" t="s">
        <v>23</v>
      </c>
      <c r="AE41" s="51" t="s">
        <v>15</v>
      </c>
      <c r="AF41" s="51" t="s">
        <v>15</v>
      </c>
      <c r="AG41" s="51" t="s">
        <v>15</v>
      </c>
      <c r="AH41" s="51" t="s">
        <v>15</v>
      </c>
      <c r="AI41" s="83" t="s">
        <v>15</v>
      </c>
      <c r="CF41" s="117"/>
      <c r="CG41" s="117"/>
      <c r="CH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117"/>
      <c r="DP41" s="117"/>
      <c r="DQ41" s="117"/>
      <c r="DR41" s="117"/>
      <c r="DS41" s="117"/>
      <c r="DT41" s="117"/>
    </row>
    <row r="42" spans="1:124" ht="14.25" customHeight="1" x14ac:dyDescent="0.2">
      <c r="A42" s="9" t="str">
        <f>B42&amp;F36</f>
        <v>Jan</v>
      </c>
      <c r="B42" s="84" t="s">
        <v>0</v>
      </c>
      <c r="C42" s="49">
        <f t="shared" ref="C42:C53" si="37">Year1</f>
        <v>0</v>
      </c>
      <c r="D42" s="179">
        <f>K42+P42+U42</f>
        <v>52050</v>
      </c>
      <c r="E42" s="180">
        <v>51500</v>
      </c>
      <c r="F42" s="181">
        <f>N42+S42+X42</f>
        <v>6436.74</v>
      </c>
      <c r="G42" s="181">
        <f>AI42</f>
        <v>1104</v>
      </c>
      <c r="H42" s="181">
        <f>AI42+N42+S42+X42</f>
        <v>7540.74</v>
      </c>
      <c r="I42" s="182">
        <f>IF((K42+P42+U42)=0,"",H42/(D42))</f>
        <v>0.14487492795389048</v>
      </c>
      <c r="J42" s="183" t="e">
        <f t="shared" ref="J42:J53" si="38">D42*Carbon1</f>
        <v>#N/A</v>
      </c>
      <c r="K42" s="184">
        <v>35100</v>
      </c>
      <c r="L42" s="185">
        <f>IF(K42="","",K42/(K42+P42+U42))</f>
        <v>0.67435158501440917</v>
      </c>
      <c r="M42" s="186">
        <v>0.15939999999999999</v>
      </c>
      <c r="N42" s="187">
        <f>K42*M42</f>
        <v>5594.94</v>
      </c>
      <c r="O42" s="188">
        <f>IF(N42=0,"",N42/(N42+S42+X42))</f>
        <v>0.86921951174041512</v>
      </c>
      <c r="P42" s="180">
        <v>11400</v>
      </c>
      <c r="Q42" s="185">
        <f>IF(P42="","",P42/(P42+K42+U42))</f>
        <v>0.21902017291066284</v>
      </c>
      <c r="R42" s="186">
        <v>6.8000000000000005E-2</v>
      </c>
      <c r="S42" s="187">
        <f>P42*R42</f>
        <v>775.2</v>
      </c>
      <c r="T42" s="188">
        <f>IF(S42=0,"",S42/(S42+N42+X42))</f>
        <v>0.12043363566028767</v>
      </c>
      <c r="U42" s="180">
        <v>5550</v>
      </c>
      <c r="V42" s="185">
        <f>IF(U42="","",U42/(U42+P42+K42))</f>
        <v>0.10662824207492795</v>
      </c>
      <c r="W42" s="186">
        <v>1.2E-2</v>
      </c>
      <c r="X42" s="187">
        <f>U42*W42</f>
        <v>66.599999999999994</v>
      </c>
      <c r="Y42" s="188">
        <f>IF(X42=0,"",X42/(X42+S42+N42))</f>
        <v>1.0346852599297159E-2</v>
      </c>
      <c r="Z42" s="184">
        <v>220</v>
      </c>
      <c r="AA42" s="189">
        <v>447</v>
      </c>
      <c r="AB42" s="190"/>
      <c r="AC42" s="189"/>
      <c r="AD42" s="190">
        <v>147</v>
      </c>
      <c r="AE42" s="189">
        <v>469</v>
      </c>
      <c r="AF42" s="189">
        <v>107</v>
      </c>
      <c r="AG42" s="189">
        <v>0</v>
      </c>
      <c r="AH42" s="189">
        <v>81</v>
      </c>
      <c r="AI42" s="191">
        <f t="shared" ref="AI42:AI53" si="39">AH42+AA42+AC42+AE42+AG42+AF42</f>
        <v>1104</v>
      </c>
      <c r="CC42" s="120"/>
      <c r="CD42" s="120"/>
      <c r="CE42" s="120"/>
      <c r="CF42" s="121"/>
      <c r="CG42" s="121"/>
      <c r="CH42" s="121"/>
      <c r="CI42" s="121"/>
      <c r="CJ42" s="121"/>
      <c r="CK42" s="121"/>
      <c r="CL42" s="121"/>
      <c r="CM42" s="121"/>
      <c r="CN42" s="121"/>
      <c r="CO42" s="120"/>
      <c r="CP42" s="120"/>
      <c r="CQ42" s="120"/>
      <c r="CR42" s="120"/>
      <c r="CS42" s="120"/>
      <c r="CT42" s="120"/>
      <c r="CU42" s="7"/>
      <c r="CV42" s="7"/>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row>
    <row r="43" spans="1:124" ht="14.25" customHeight="1" x14ac:dyDescent="0.2">
      <c r="A43" s="9" t="str">
        <f>B43&amp;F36</f>
        <v>Feb</v>
      </c>
      <c r="B43" s="85" t="s">
        <v>1</v>
      </c>
      <c r="C43" s="49">
        <f t="shared" si="37"/>
        <v>0</v>
      </c>
      <c r="D43" s="179">
        <f t="shared" ref="D43:D53" si="40">K43+P43+U43</f>
        <v>54154</v>
      </c>
      <c r="E43" s="180">
        <v>51500</v>
      </c>
      <c r="F43" s="181">
        <f t="shared" ref="F43:F53" si="41">N43+S43+X43</f>
        <v>6650.9475999999995</v>
      </c>
      <c r="G43" s="181">
        <f t="shared" ref="G43:G53" si="42">AI43</f>
        <v>1163</v>
      </c>
      <c r="H43" s="181">
        <f t="shared" ref="H43:H53" si="43">AI43+N43+S43+X43</f>
        <v>7813.9475999999995</v>
      </c>
      <c r="I43" s="182">
        <f t="shared" ref="I43:I53" si="44">IF((K43+P43+U43)=0,"",H43/(D43))</f>
        <v>0.14429123610444289</v>
      </c>
      <c r="J43" s="183" t="e">
        <f t="shared" si="38"/>
        <v>#N/A</v>
      </c>
      <c r="K43" s="192">
        <v>36154</v>
      </c>
      <c r="L43" s="185">
        <f t="shared" ref="L43:L53" si="45">IF(K43="","",K43/(K43+P43+U43))</f>
        <v>0.66761458064039592</v>
      </c>
      <c r="M43" s="186">
        <v>0.15939999999999999</v>
      </c>
      <c r="N43" s="187">
        <f t="shared" ref="N43:N53" si="46">K43*M43</f>
        <v>5762.9475999999995</v>
      </c>
      <c r="O43" s="188">
        <f t="shared" ref="O43:O53" si="47">IF(N43=0,"",N43/(N43+S43+X43))</f>
        <v>0.86648519077191344</v>
      </c>
      <c r="P43" s="180">
        <v>12000</v>
      </c>
      <c r="Q43" s="185">
        <f t="shared" ref="Q43:Q53" si="48">IF(P43="","",P43/(P43+K43+U43))</f>
        <v>0.2215902795730694</v>
      </c>
      <c r="R43" s="186">
        <v>6.8000000000000005E-2</v>
      </c>
      <c r="S43" s="187">
        <f t="shared" ref="S43:S53" si="49">P43*R43</f>
        <v>816.00000000000011</v>
      </c>
      <c r="T43" s="188">
        <f t="shared" ref="T43:T53" si="50">IF(S43=0,"",S43/(S43+N43+X43))</f>
        <v>0.12268928415553901</v>
      </c>
      <c r="U43" s="180">
        <v>6000</v>
      </c>
      <c r="V43" s="185">
        <f t="shared" ref="V43:V53" si="51">IF(U43="","",U43/(U43+P43+K43))</f>
        <v>0.1107951397865347</v>
      </c>
      <c r="W43" s="186">
        <v>1.2E-2</v>
      </c>
      <c r="X43" s="187">
        <f t="shared" ref="X43:X53" si="52">U43*W43</f>
        <v>72</v>
      </c>
      <c r="Y43" s="188">
        <f t="shared" ref="Y43:Y53" si="53">IF(X43=0,"",X43/(X43+S43+N43))</f>
        <v>1.0825525072547557E-2</v>
      </c>
      <c r="Z43" s="227">
        <v>220</v>
      </c>
      <c r="AA43" s="193">
        <v>447</v>
      </c>
      <c r="AB43" s="194"/>
      <c r="AC43" s="193"/>
      <c r="AD43" s="194">
        <v>150</v>
      </c>
      <c r="AE43" s="193">
        <v>495</v>
      </c>
      <c r="AF43" s="193">
        <v>140</v>
      </c>
      <c r="AG43" s="193">
        <v>0</v>
      </c>
      <c r="AH43" s="193">
        <v>81</v>
      </c>
      <c r="AI43" s="195">
        <f t="shared" si="39"/>
        <v>1163</v>
      </c>
      <c r="CC43" s="120"/>
      <c r="CD43" s="120"/>
      <c r="CE43" s="120"/>
      <c r="CF43" s="121"/>
      <c r="CG43" s="121"/>
      <c r="CH43" s="121"/>
      <c r="CI43" s="121"/>
      <c r="CJ43" s="121"/>
      <c r="CK43" s="121"/>
      <c r="CL43" s="121"/>
      <c r="CM43" s="121"/>
      <c r="CN43" s="121"/>
      <c r="CO43" s="120"/>
      <c r="CP43" s="120"/>
      <c r="CQ43" s="120"/>
      <c r="CR43" s="120"/>
      <c r="CS43" s="120"/>
      <c r="CT43" s="120"/>
      <c r="CU43" s="7"/>
      <c r="CV43" s="7"/>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row>
    <row r="44" spans="1:124" ht="14.25" customHeight="1" x14ac:dyDescent="0.2">
      <c r="A44" s="9" t="str">
        <f>B44&amp;F36</f>
        <v>Mar</v>
      </c>
      <c r="B44" s="85" t="s">
        <v>2</v>
      </c>
      <c r="C44" s="49">
        <f t="shared" si="37"/>
        <v>0</v>
      </c>
      <c r="D44" s="179">
        <f t="shared" si="40"/>
        <v>50580</v>
      </c>
      <c r="E44" s="180">
        <v>51500</v>
      </c>
      <c r="F44" s="181">
        <f t="shared" si="41"/>
        <v>4517.1900000000005</v>
      </c>
      <c r="G44" s="181">
        <f t="shared" si="42"/>
        <v>1017.4</v>
      </c>
      <c r="H44" s="181">
        <f t="shared" si="43"/>
        <v>5534.59</v>
      </c>
      <c r="I44" s="182">
        <f t="shared" si="44"/>
        <v>0.10942249901146699</v>
      </c>
      <c r="J44" s="183" t="e">
        <f t="shared" si="38"/>
        <v>#N/A</v>
      </c>
      <c r="K44" s="192">
        <v>35045</v>
      </c>
      <c r="L44" s="185">
        <f t="shared" si="45"/>
        <v>0.69286279161724007</v>
      </c>
      <c r="M44" s="186">
        <v>0.106</v>
      </c>
      <c r="N44" s="187">
        <f t="shared" si="46"/>
        <v>3714.77</v>
      </c>
      <c r="O44" s="188">
        <f t="shared" si="47"/>
        <v>0.82236301771676634</v>
      </c>
      <c r="P44" s="180">
        <v>11000</v>
      </c>
      <c r="Q44" s="185">
        <f t="shared" si="48"/>
        <v>0.21747726374060894</v>
      </c>
      <c r="R44" s="186">
        <v>6.8000000000000005E-2</v>
      </c>
      <c r="S44" s="187">
        <f t="shared" si="49"/>
        <v>748</v>
      </c>
      <c r="T44" s="188">
        <f t="shared" si="50"/>
        <v>0.16558966968402922</v>
      </c>
      <c r="U44" s="180">
        <v>4535</v>
      </c>
      <c r="V44" s="185">
        <f t="shared" si="51"/>
        <v>8.9659944642151046E-2</v>
      </c>
      <c r="W44" s="186">
        <v>1.2E-2</v>
      </c>
      <c r="X44" s="187">
        <f t="shared" si="52"/>
        <v>54.42</v>
      </c>
      <c r="Y44" s="188">
        <f t="shared" si="53"/>
        <v>1.2047312599204375E-2</v>
      </c>
      <c r="Z44" s="227">
        <v>220</v>
      </c>
      <c r="AA44" s="193">
        <v>447</v>
      </c>
      <c r="AB44" s="194"/>
      <c r="AC44" s="193"/>
      <c r="AD44" s="194">
        <v>140</v>
      </c>
      <c r="AE44" s="193">
        <v>386.4</v>
      </c>
      <c r="AF44" s="193">
        <v>103</v>
      </c>
      <c r="AG44" s="193">
        <v>0</v>
      </c>
      <c r="AH44" s="193">
        <v>81</v>
      </c>
      <c r="AI44" s="195">
        <f t="shared" si="39"/>
        <v>1017.4</v>
      </c>
      <c r="CC44" s="120"/>
      <c r="CD44" s="120"/>
      <c r="CE44" s="120"/>
      <c r="CF44" s="121"/>
      <c r="CG44" s="121"/>
      <c r="CH44" s="121"/>
      <c r="CI44" s="121"/>
      <c r="CJ44" s="121"/>
      <c r="CK44" s="121"/>
      <c r="CL44" s="121"/>
      <c r="CM44" s="121"/>
      <c r="CN44" s="121"/>
      <c r="CO44" s="120"/>
      <c r="CP44" s="120"/>
      <c r="CQ44" s="120"/>
      <c r="CR44" s="120"/>
      <c r="CS44" s="120"/>
      <c r="CT44" s="120"/>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row>
    <row r="45" spans="1:124" ht="14.25" customHeight="1" x14ac:dyDescent="0.2">
      <c r="A45" s="9" t="str">
        <f>B45&amp;F36</f>
        <v>Apr</v>
      </c>
      <c r="B45" s="85" t="s">
        <v>3</v>
      </c>
      <c r="C45" s="49">
        <f t="shared" si="37"/>
        <v>0</v>
      </c>
      <c r="D45" s="179">
        <f t="shared" si="40"/>
        <v>54466</v>
      </c>
      <c r="E45" s="180">
        <v>51500</v>
      </c>
      <c r="F45" s="181">
        <f t="shared" si="41"/>
        <v>4784.5919999999996</v>
      </c>
      <c r="G45" s="181">
        <f t="shared" si="42"/>
        <v>1219.5999999999999</v>
      </c>
      <c r="H45" s="181">
        <f t="shared" si="43"/>
        <v>6004.192</v>
      </c>
      <c r="I45" s="182">
        <f t="shared" si="44"/>
        <v>0.11023743252671392</v>
      </c>
      <c r="J45" s="183" t="e">
        <f t="shared" si="38"/>
        <v>#N/A</v>
      </c>
      <c r="K45" s="192">
        <v>36500</v>
      </c>
      <c r="L45" s="185">
        <f t="shared" si="45"/>
        <v>0.6701428414056475</v>
      </c>
      <c r="M45" s="186">
        <v>0.106</v>
      </c>
      <c r="N45" s="187">
        <f t="shared" si="46"/>
        <v>3869</v>
      </c>
      <c r="O45" s="188">
        <f t="shared" si="47"/>
        <v>0.80863739269722479</v>
      </c>
      <c r="P45" s="180">
        <v>12500</v>
      </c>
      <c r="Q45" s="185">
        <f t="shared" si="48"/>
        <v>0.22950097308412587</v>
      </c>
      <c r="R45" s="186">
        <v>6.8000000000000005E-2</v>
      </c>
      <c r="S45" s="187">
        <f t="shared" si="49"/>
        <v>850.00000000000011</v>
      </c>
      <c r="T45" s="188">
        <f t="shared" si="50"/>
        <v>0.17765360139380748</v>
      </c>
      <c r="U45" s="180">
        <v>5466</v>
      </c>
      <c r="V45" s="185">
        <f t="shared" si="51"/>
        <v>0.10035618551022657</v>
      </c>
      <c r="W45" s="186">
        <v>1.2E-2</v>
      </c>
      <c r="X45" s="187">
        <f t="shared" si="52"/>
        <v>65.591999999999999</v>
      </c>
      <c r="Y45" s="188">
        <f t="shared" si="53"/>
        <v>1.3709005908967785E-2</v>
      </c>
      <c r="Z45" s="227">
        <v>220</v>
      </c>
      <c r="AA45" s="193">
        <v>447</v>
      </c>
      <c r="AB45" s="194"/>
      <c r="AC45" s="193"/>
      <c r="AD45" s="194">
        <v>160</v>
      </c>
      <c r="AE45" s="193">
        <v>441.6</v>
      </c>
      <c r="AF45" s="193">
        <v>250</v>
      </c>
      <c r="AG45" s="193">
        <v>0</v>
      </c>
      <c r="AH45" s="193">
        <v>81</v>
      </c>
      <c r="AI45" s="195">
        <f t="shared" si="39"/>
        <v>1219.5999999999999</v>
      </c>
      <c r="CC45" s="120"/>
      <c r="CD45" s="120"/>
      <c r="CE45" s="120"/>
      <c r="CF45" s="121"/>
      <c r="CG45" s="121"/>
      <c r="CH45" s="121"/>
      <c r="CI45" s="121"/>
      <c r="CJ45" s="121"/>
      <c r="CK45" s="121"/>
      <c r="CL45" s="121"/>
      <c r="CM45" s="121"/>
      <c r="CN45" s="121"/>
      <c r="CO45" s="120"/>
      <c r="CP45" s="120"/>
      <c r="CQ45" s="120"/>
      <c r="CR45" s="120"/>
      <c r="CS45" s="120"/>
      <c r="CT45" s="120"/>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row>
    <row r="46" spans="1:124" ht="14.25" customHeight="1" x14ac:dyDescent="0.2">
      <c r="A46" s="9" t="str">
        <f>B46&amp;F36</f>
        <v>May</v>
      </c>
      <c r="B46" s="85" t="s">
        <v>4</v>
      </c>
      <c r="C46" s="49">
        <f t="shared" si="37"/>
        <v>0</v>
      </c>
      <c r="D46" s="179">
        <f t="shared" si="40"/>
        <v>53657</v>
      </c>
      <c r="E46" s="180">
        <v>51500</v>
      </c>
      <c r="F46" s="181">
        <f t="shared" si="41"/>
        <v>4786.2839999999997</v>
      </c>
      <c r="G46" s="181">
        <f t="shared" si="42"/>
        <v>1065.8</v>
      </c>
      <c r="H46" s="181">
        <f t="shared" si="43"/>
        <v>5852.0839999999998</v>
      </c>
      <c r="I46" s="182">
        <f t="shared" si="44"/>
        <v>0.10906468867063011</v>
      </c>
      <c r="J46" s="183" t="e">
        <f t="shared" si="38"/>
        <v>#N/A</v>
      </c>
      <c r="K46" s="192">
        <v>36800</v>
      </c>
      <c r="L46" s="185">
        <f t="shared" si="45"/>
        <v>0.68583782171944019</v>
      </c>
      <c r="M46" s="186">
        <v>0.106</v>
      </c>
      <c r="N46" s="187">
        <f t="shared" si="46"/>
        <v>3900.7999999999997</v>
      </c>
      <c r="O46" s="188">
        <f t="shared" si="47"/>
        <v>0.81499551635465006</v>
      </c>
      <c r="P46" s="180">
        <v>12200</v>
      </c>
      <c r="Q46" s="185">
        <f t="shared" si="48"/>
        <v>0.22737014741785788</v>
      </c>
      <c r="R46" s="186">
        <v>6.8000000000000005E-2</v>
      </c>
      <c r="S46" s="187">
        <f t="shared" si="49"/>
        <v>829.6</v>
      </c>
      <c r="T46" s="188">
        <f t="shared" si="50"/>
        <v>0.17332861986459644</v>
      </c>
      <c r="U46" s="180">
        <v>4657</v>
      </c>
      <c r="V46" s="185">
        <f t="shared" si="51"/>
        <v>8.6792030862701972E-2</v>
      </c>
      <c r="W46" s="186">
        <v>1.2E-2</v>
      </c>
      <c r="X46" s="187">
        <f t="shared" si="52"/>
        <v>55.884</v>
      </c>
      <c r="Y46" s="188">
        <f t="shared" si="53"/>
        <v>1.1675863780753503E-2</v>
      </c>
      <c r="Z46" s="227">
        <v>220</v>
      </c>
      <c r="AA46" s="193">
        <v>447</v>
      </c>
      <c r="AB46" s="194"/>
      <c r="AC46" s="193"/>
      <c r="AD46" s="194">
        <v>155</v>
      </c>
      <c r="AE46" s="193">
        <v>427.8</v>
      </c>
      <c r="AF46" s="193">
        <v>110</v>
      </c>
      <c r="AG46" s="193">
        <v>0</v>
      </c>
      <c r="AH46" s="193">
        <v>81</v>
      </c>
      <c r="AI46" s="195">
        <f t="shared" si="39"/>
        <v>1065.8</v>
      </c>
      <c r="CC46" s="120"/>
      <c r="CD46" s="120"/>
      <c r="CE46" s="120"/>
      <c r="CF46" s="121"/>
      <c r="CG46" s="121"/>
      <c r="CH46" s="121"/>
      <c r="CI46" s="121"/>
      <c r="CJ46" s="121"/>
      <c r="CK46" s="121"/>
      <c r="CL46" s="121"/>
      <c r="CM46" s="121"/>
      <c r="CN46" s="121"/>
      <c r="CO46" s="120"/>
      <c r="CP46" s="120"/>
      <c r="CQ46" s="120"/>
      <c r="CR46" s="120"/>
      <c r="CS46" s="120"/>
      <c r="CT46" s="120"/>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row>
    <row r="47" spans="1:124" ht="14.25" customHeight="1" x14ac:dyDescent="0.2">
      <c r="A47" s="9" t="str">
        <f>B47&amp;F36</f>
        <v>Jun</v>
      </c>
      <c r="B47" s="85" t="s">
        <v>5</v>
      </c>
      <c r="C47" s="49">
        <f t="shared" si="37"/>
        <v>0</v>
      </c>
      <c r="D47" s="179">
        <f t="shared" si="40"/>
        <v>53295</v>
      </c>
      <c r="E47" s="180">
        <v>51500</v>
      </c>
      <c r="F47" s="181">
        <f t="shared" si="41"/>
        <v>4636.22</v>
      </c>
      <c r="G47" s="181">
        <f t="shared" si="42"/>
        <v>999.6</v>
      </c>
      <c r="H47" s="181">
        <f t="shared" si="43"/>
        <v>5635.8200000000006</v>
      </c>
      <c r="I47" s="182">
        <f t="shared" si="44"/>
        <v>0.10574763110986023</v>
      </c>
      <c r="J47" s="183" t="e">
        <f t="shared" si="38"/>
        <v>#N/A</v>
      </c>
      <c r="K47" s="192">
        <v>35500</v>
      </c>
      <c r="L47" s="185">
        <f t="shared" si="45"/>
        <v>0.66610376207899424</v>
      </c>
      <c r="M47" s="186">
        <v>0.106</v>
      </c>
      <c r="N47" s="187">
        <f t="shared" si="46"/>
        <v>3763</v>
      </c>
      <c r="O47" s="188">
        <f t="shared" si="47"/>
        <v>0.81165259629612052</v>
      </c>
      <c r="P47" s="180">
        <v>11780</v>
      </c>
      <c r="Q47" s="185">
        <f t="shared" si="48"/>
        <v>0.22103386809269163</v>
      </c>
      <c r="R47" s="186">
        <v>6.8000000000000005E-2</v>
      </c>
      <c r="S47" s="187">
        <f t="shared" si="49"/>
        <v>801.04000000000008</v>
      </c>
      <c r="T47" s="188">
        <f t="shared" si="50"/>
        <v>0.17277868608478458</v>
      </c>
      <c r="U47" s="180">
        <v>6015</v>
      </c>
      <c r="V47" s="185">
        <f t="shared" si="51"/>
        <v>0.1128623698283141</v>
      </c>
      <c r="W47" s="186">
        <v>1.2E-2</v>
      </c>
      <c r="X47" s="187">
        <f t="shared" si="52"/>
        <v>72.180000000000007</v>
      </c>
      <c r="Y47" s="188">
        <f t="shared" si="53"/>
        <v>1.5568717619094867E-2</v>
      </c>
      <c r="Z47" s="227">
        <v>220</v>
      </c>
      <c r="AA47" s="193">
        <v>447</v>
      </c>
      <c r="AB47" s="194"/>
      <c r="AC47" s="193"/>
      <c r="AD47" s="194">
        <v>135</v>
      </c>
      <c r="AE47" s="193">
        <v>372.6</v>
      </c>
      <c r="AF47" s="193">
        <v>99</v>
      </c>
      <c r="AG47" s="193">
        <v>0</v>
      </c>
      <c r="AH47" s="193">
        <v>81</v>
      </c>
      <c r="AI47" s="195">
        <f t="shared" si="39"/>
        <v>999.6</v>
      </c>
      <c r="CC47" s="120"/>
      <c r="CD47" s="120"/>
      <c r="CE47" s="120"/>
      <c r="CF47" s="121"/>
      <c r="CG47" s="121"/>
      <c r="CH47" s="121"/>
      <c r="CI47" s="121"/>
      <c r="CJ47" s="121"/>
      <c r="CK47" s="121"/>
      <c r="CL47" s="121"/>
      <c r="CM47" s="121"/>
      <c r="CN47" s="121"/>
      <c r="CO47" s="120"/>
      <c r="CP47" s="120"/>
      <c r="CQ47" s="120"/>
      <c r="CR47" s="120"/>
      <c r="CS47" s="120"/>
      <c r="CT47" s="120"/>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row>
    <row r="48" spans="1:124" ht="14.25" customHeight="1" x14ac:dyDescent="0.2">
      <c r="A48" s="9" t="str">
        <f>B48&amp;F36</f>
        <v>Jul</v>
      </c>
      <c r="B48" s="85" t="s">
        <v>6</v>
      </c>
      <c r="C48" s="49">
        <f t="shared" si="37"/>
        <v>0</v>
      </c>
      <c r="D48" s="179">
        <f t="shared" si="40"/>
        <v>55596</v>
      </c>
      <c r="E48" s="180">
        <v>51500</v>
      </c>
      <c r="F48" s="181">
        <f t="shared" si="41"/>
        <v>4861.9519999999993</v>
      </c>
      <c r="G48" s="181">
        <f t="shared" si="42"/>
        <v>1117</v>
      </c>
      <c r="H48" s="181">
        <f t="shared" si="43"/>
        <v>5978.9519999999993</v>
      </c>
      <c r="I48" s="182">
        <f t="shared" si="44"/>
        <v>0.10754284480897905</v>
      </c>
      <c r="J48" s="183" t="e">
        <f t="shared" si="38"/>
        <v>#N/A</v>
      </c>
      <c r="K48" s="192">
        <v>37000</v>
      </c>
      <c r="L48" s="185">
        <f t="shared" si="45"/>
        <v>0.66551550471256926</v>
      </c>
      <c r="M48" s="186">
        <v>0.106</v>
      </c>
      <c r="N48" s="187">
        <f t="shared" si="46"/>
        <v>3922</v>
      </c>
      <c r="O48" s="188">
        <f t="shared" si="47"/>
        <v>0.80667188816343738</v>
      </c>
      <c r="P48" s="180">
        <v>12800</v>
      </c>
      <c r="Q48" s="185">
        <f t="shared" si="48"/>
        <v>0.23023239081948341</v>
      </c>
      <c r="R48" s="186">
        <v>6.8000000000000005E-2</v>
      </c>
      <c r="S48" s="187">
        <f t="shared" si="49"/>
        <v>870.40000000000009</v>
      </c>
      <c r="T48" s="188">
        <f t="shared" si="50"/>
        <v>0.1790227464195451</v>
      </c>
      <c r="U48" s="180">
        <v>5796</v>
      </c>
      <c r="V48" s="185">
        <f t="shared" si="51"/>
        <v>0.10425210446794733</v>
      </c>
      <c r="W48" s="186">
        <v>1.2E-2</v>
      </c>
      <c r="X48" s="187">
        <f t="shared" si="52"/>
        <v>69.552000000000007</v>
      </c>
      <c r="Y48" s="188">
        <f t="shared" si="53"/>
        <v>1.4305365417017692E-2</v>
      </c>
      <c r="Z48" s="227">
        <v>220</v>
      </c>
      <c r="AA48" s="193">
        <v>447</v>
      </c>
      <c r="AB48" s="194"/>
      <c r="AC48" s="193"/>
      <c r="AD48" s="194">
        <v>175</v>
      </c>
      <c r="AE48" s="193">
        <v>483</v>
      </c>
      <c r="AF48" s="193">
        <v>106</v>
      </c>
      <c r="AG48" s="193">
        <v>0</v>
      </c>
      <c r="AH48" s="193">
        <v>81</v>
      </c>
      <c r="AI48" s="195">
        <f t="shared" si="39"/>
        <v>1117</v>
      </c>
      <c r="CC48" s="120"/>
      <c r="CD48" s="120"/>
      <c r="CE48" s="120"/>
      <c r="CF48" s="121"/>
      <c r="CG48" s="121"/>
      <c r="CH48" s="121"/>
      <c r="CI48" s="121"/>
      <c r="CJ48" s="121"/>
      <c r="CK48" s="121"/>
      <c r="CL48" s="121"/>
      <c r="CM48" s="121"/>
      <c r="CN48" s="121"/>
      <c r="CO48" s="120"/>
      <c r="CP48" s="120"/>
      <c r="CQ48" s="120"/>
      <c r="CR48" s="120"/>
      <c r="CS48" s="120"/>
      <c r="CT48" s="120"/>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row>
    <row r="49" spans="1:124" ht="14.25" customHeight="1" x14ac:dyDescent="0.2">
      <c r="A49" s="9" t="str">
        <f>B49&amp;F36</f>
        <v>Aug</v>
      </c>
      <c r="B49" s="85" t="s">
        <v>7</v>
      </c>
      <c r="C49" s="49">
        <f t="shared" si="37"/>
        <v>0</v>
      </c>
      <c r="D49" s="179">
        <f t="shared" si="40"/>
        <v>48346</v>
      </c>
      <c r="E49" s="180">
        <v>51500</v>
      </c>
      <c r="F49" s="181">
        <f t="shared" si="41"/>
        <v>4157.152</v>
      </c>
      <c r="G49" s="181">
        <f t="shared" si="42"/>
        <v>1024.92</v>
      </c>
      <c r="H49" s="181">
        <f t="shared" si="43"/>
        <v>5182.0720000000001</v>
      </c>
      <c r="I49" s="182">
        <f t="shared" si="44"/>
        <v>0.10718719232201217</v>
      </c>
      <c r="J49" s="183" t="e">
        <f t="shared" si="38"/>
        <v>#N/A</v>
      </c>
      <c r="K49" s="192">
        <v>31500</v>
      </c>
      <c r="L49" s="185">
        <f t="shared" si="45"/>
        <v>0.65155338600918378</v>
      </c>
      <c r="M49" s="186">
        <v>0.106</v>
      </c>
      <c r="N49" s="187">
        <f t="shared" si="46"/>
        <v>3339</v>
      </c>
      <c r="O49" s="188">
        <f t="shared" si="47"/>
        <v>0.80319410981364159</v>
      </c>
      <c r="P49" s="180">
        <v>11000</v>
      </c>
      <c r="Q49" s="185">
        <f t="shared" si="48"/>
        <v>0.22752657924130229</v>
      </c>
      <c r="R49" s="186">
        <v>6.8000000000000005E-2</v>
      </c>
      <c r="S49" s="187">
        <f t="shared" si="49"/>
        <v>748</v>
      </c>
      <c r="T49" s="188">
        <f t="shared" si="50"/>
        <v>0.17993087575340042</v>
      </c>
      <c r="U49" s="180">
        <v>5846</v>
      </c>
      <c r="V49" s="185">
        <f t="shared" si="51"/>
        <v>0.12092003474951392</v>
      </c>
      <c r="W49" s="186">
        <v>1.2E-2</v>
      </c>
      <c r="X49" s="187">
        <f t="shared" si="52"/>
        <v>70.152000000000001</v>
      </c>
      <c r="Y49" s="188">
        <f t="shared" si="53"/>
        <v>1.6875014432957948E-2</v>
      </c>
      <c r="Z49" s="227">
        <v>220</v>
      </c>
      <c r="AA49" s="193">
        <v>447</v>
      </c>
      <c r="AB49" s="194"/>
      <c r="AC49" s="193"/>
      <c r="AD49" s="194">
        <v>142</v>
      </c>
      <c r="AE49" s="193">
        <v>391.92</v>
      </c>
      <c r="AF49" s="193">
        <v>105</v>
      </c>
      <c r="AG49" s="193">
        <v>0</v>
      </c>
      <c r="AH49" s="193">
        <v>81</v>
      </c>
      <c r="AI49" s="195">
        <f t="shared" si="39"/>
        <v>1024.92</v>
      </c>
      <c r="CC49" s="120"/>
      <c r="CD49" s="120"/>
      <c r="CE49" s="120"/>
      <c r="CF49" s="121"/>
      <c r="CG49" s="121"/>
      <c r="CH49" s="121"/>
      <c r="CI49" s="121"/>
      <c r="CJ49" s="121"/>
      <c r="CK49" s="121"/>
      <c r="CL49" s="121"/>
      <c r="CM49" s="121"/>
      <c r="CN49" s="121"/>
      <c r="CO49" s="120"/>
      <c r="CP49" s="120"/>
      <c r="CQ49" s="120"/>
      <c r="CR49" s="120"/>
      <c r="CS49" s="120"/>
      <c r="CT49" s="120"/>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row>
    <row r="50" spans="1:124" ht="14.25" customHeight="1" x14ac:dyDescent="0.2">
      <c r="A50" s="9" t="str">
        <f>B50&amp;F36</f>
        <v>Sep</v>
      </c>
      <c r="B50" s="85" t="s">
        <v>8</v>
      </c>
      <c r="C50" s="49">
        <f t="shared" si="37"/>
        <v>0</v>
      </c>
      <c r="D50" s="179">
        <f t="shared" si="40"/>
        <v>50213</v>
      </c>
      <c r="E50" s="180">
        <v>51500</v>
      </c>
      <c r="F50" s="181">
        <f t="shared" si="41"/>
        <v>4403.3559999999998</v>
      </c>
      <c r="G50" s="181">
        <f t="shared" si="42"/>
        <v>1183.5</v>
      </c>
      <c r="H50" s="181">
        <f t="shared" si="43"/>
        <v>5586.8559999999998</v>
      </c>
      <c r="I50" s="182">
        <f t="shared" si="44"/>
        <v>0.11126313902774182</v>
      </c>
      <c r="J50" s="183" t="e">
        <f t="shared" si="38"/>
        <v>#N/A</v>
      </c>
      <c r="K50" s="192">
        <v>34000</v>
      </c>
      <c r="L50" s="185">
        <f t="shared" si="45"/>
        <v>0.67711548802103039</v>
      </c>
      <c r="M50" s="186">
        <v>0.106</v>
      </c>
      <c r="N50" s="187">
        <f t="shared" si="46"/>
        <v>3604</v>
      </c>
      <c r="O50" s="188">
        <f t="shared" si="47"/>
        <v>0.81846664226103916</v>
      </c>
      <c r="P50" s="180">
        <v>10800</v>
      </c>
      <c r="Q50" s="185">
        <f t="shared" si="48"/>
        <v>0.21508374325373908</v>
      </c>
      <c r="R50" s="186">
        <v>6.8000000000000005E-2</v>
      </c>
      <c r="S50" s="187">
        <f t="shared" si="49"/>
        <v>734.40000000000009</v>
      </c>
      <c r="T50" s="188">
        <f t="shared" si="50"/>
        <v>0.16678188181923062</v>
      </c>
      <c r="U50" s="180">
        <v>5413</v>
      </c>
      <c r="V50" s="185">
        <f t="shared" si="51"/>
        <v>0.10780076872523052</v>
      </c>
      <c r="W50" s="186">
        <v>1.2E-2</v>
      </c>
      <c r="X50" s="187">
        <f t="shared" si="52"/>
        <v>64.956000000000003</v>
      </c>
      <c r="Y50" s="188">
        <f t="shared" si="53"/>
        <v>1.4751475919730316E-2</v>
      </c>
      <c r="Z50" s="227">
        <v>220</v>
      </c>
      <c r="AA50" s="193">
        <v>447</v>
      </c>
      <c r="AB50" s="194"/>
      <c r="AC50" s="193"/>
      <c r="AD50" s="194">
        <v>165</v>
      </c>
      <c r="AE50" s="193">
        <v>544.5</v>
      </c>
      <c r="AF50" s="193">
        <v>111</v>
      </c>
      <c r="AG50" s="193">
        <v>0</v>
      </c>
      <c r="AH50" s="193">
        <v>81</v>
      </c>
      <c r="AI50" s="195">
        <f t="shared" si="39"/>
        <v>1183.5</v>
      </c>
      <c r="CC50" s="120"/>
      <c r="CD50" s="120"/>
      <c r="CE50" s="120"/>
      <c r="CF50" s="121"/>
      <c r="CG50" s="121"/>
      <c r="CH50" s="121"/>
      <c r="CI50" s="121"/>
      <c r="CJ50" s="121"/>
      <c r="CK50" s="121"/>
      <c r="CL50" s="121"/>
      <c r="CM50" s="121"/>
      <c r="CN50" s="121"/>
      <c r="CO50" s="120"/>
      <c r="CP50" s="120"/>
      <c r="CQ50" s="120"/>
      <c r="CR50" s="120"/>
      <c r="CS50" s="120"/>
      <c r="CT50" s="120"/>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row>
    <row r="51" spans="1:124" ht="14.25" customHeight="1" x14ac:dyDescent="0.2">
      <c r="A51" s="9" t="str">
        <f>B51&amp;F36</f>
        <v>Oct</v>
      </c>
      <c r="B51" s="85" t="s">
        <v>9</v>
      </c>
      <c r="C51" s="49">
        <f t="shared" si="37"/>
        <v>0</v>
      </c>
      <c r="D51" s="179">
        <f t="shared" si="40"/>
        <v>51635</v>
      </c>
      <c r="E51" s="180">
        <v>51500</v>
      </c>
      <c r="F51" s="181">
        <f t="shared" si="41"/>
        <v>4553.62</v>
      </c>
      <c r="G51" s="181">
        <f t="shared" si="42"/>
        <v>1171</v>
      </c>
      <c r="H51" s="181">
        <f t="shared" si="43"/>
        <v>5724.62</v>
      </c>
      <c r="I51" s="182">
        <f t="shared" si="44"/>
        <v>0.11086704754526967</v>
      </c>
      <c r="J51" s="183" t="e">
        <f t="shared" si="38"/>
        <v>#N/A</v>
      </c>
      <c r="K51" s="192">
        <v>35000</v>
      </c>
      <c r="L51" s="185">
        <f t="shared" si="45"/>
        <v>0.67783480197540424</v>
      </c>
      <c r="M51" s="186">
        <v>0.106</v>
      </c>
      <c r="N51" s="187">
        <f t="shared" si="46"/>
        <v>3710</v>
      </c>
      <c r="O51" s="188">
        <f t="shared" si="47"/>
        <v>0.81473640751753551</v>
      </c>
      <c r="P51" s="180">
        <v>11500</v>
      </c>
      <c r="Q51" s="185">
        <f t="shared" si="48"/>
        <v>0.22271714922048999</v>
      </c>
      <c r="R51" s="186">
        <v>6.8000000000000005E-2</v>
      </c>
      <c r="S51" s="187">
        <f t="shared" si="49"/>
        <v>782</v>
      </c>
      <c r="T51" s="188">
        <f t="shared" si="50"/>
        <v>0.17173150153065034</v>
      </c>
      <c r="U51" s="180">
        <v>5135</v>
      </c>
      <c r="V51" s="185">
        <f t="shared" si="51"/>
        <v>9.9448048804105738E-2</v>
      </c>
      <c r="W51" s="186">
        <v>1.2E-2</v>
      </c>
      <c r="X51" s="187">
        <f t="shared" si="52"/>
        <v>61.620000000000005</v>
      </c>
      <c r="Y51" s="188">
        <f t="shared" si="53"/>
        <v>1.3532090951814162E-2</v>
      </c>
      <c r="Z51" s="227">
        <v>220</v>
      </c>
      <c r="AA51" s="193">
        <v>447</v>
      </c>
      <c r="AB51" s="194"/>
      <c r="AC51" s="193"/>
      <c r="AD51" s="194">
        <v>160</v>
      </c>
      <c r="AE51" s="193">
        <v>528</v>
      </c>
      <c r="AF51" s="193">
        <v>115</v>
      </c>
      <c r="AG51" s="193">
        <v>0</v>
      </c>
      <c r="AH51" s="193">
        <v>81</v>
      </c>
      <c r="AI51" s="195">
        <f t="shared" si="39"/>
        <v>1171</v>
      </c>
      <c r="CC51" s="120"/>
      <c r="CD51" s="120"/>
      <c r="CE51" s="120"/>
      <c r="CF51" s="121"/>
      <c r="CG51" s="121"/>
      <c r="CH51" s="121"/>
      <c r="CI51" s="121"/>
      <c r="CJ51" s="121"/>
      <c r="CK51" s="121"/>
      <c r="CL51" s="121"/>
      <c r="CM51" s="121"/>
      <c r="CN51" s="121"/>
      <c r="CO51" s="120"/>
      <c r="CP51" s="120"/>
      <c r="CQ51" s="120"/>
      <c r="CR51" s="120"/>
      <c r="CS51" s="120"/>
      <c r="CT51" s="120"/>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row>
    <row r="52" spans="1:124" ht="14.25" customHeight="1" x14ac:dyDescent="0.2">
      <c r="A52" s="9" t="str">
        <f>B52&amp;F36</f>
        <v>Nov</v>
      </c>
      <c r="B52" s="85" t="s">
        <v>10</v>
      </c>
      <c r="C52" s="49">
        <f t="shared" si="37"/>
        <v>0</v>
      </c>
      <c r="D52" s="179">
        <f t="shared" si="40"/>
        <v>54016</v>
      </c>
      <c r="E52" s="180">
        <v>51500</v>
      </c>
      <c r="F52" s="181">
        <f t="shared" si="41"/>
        <v>6633.6719999999996</v>
      </c>
      <c r="G52" s="181">
        <f t="shared" si="42"/>
        <v>1206.5</v>
      </c>
      <c r="H52" s="181">
        <f t="shared" si="43"/>
        <v>7840.1719999999996</v>
      </c>
      <c r="I52" s="182">
        <f t="shared" si="44"/>
        <v>0.14514536433649289</v>
      </c>
      <c r="J52" s="183" t="e">
        <f t="shared" si="38"/>
        <v>#N/A</v>
      </c>
      <c r="K52" s="192">
        <v>36200</v>
      </c>
      <c r="L52" s="185">
        <f t="shared" si="45"/>
        <v>0.67017180094786732</v>
      </c>
      <c r="M52" s="186">
        <v>0.15939999999999999</v>
      </c>
      <c r="N52" s="187">
        <f t="shared" si="46"/>
        <v>5770.28</v>
      </c>
      <c r="O52" s="188">
        <f t="shared" si="47"/>
        <v>0.86984704700503734</v>
      </c>
      <c r="P52" s="180">
        <v>11600</v>
      </c>
      <c r="Q52" s="185">
        <f t="shared" si="48"/>
        <v>0.21475118483412323</v>
      </c>
      <c r="R52" s="186">
        <v>6.8000000000000005E-2</v>
      </c>
      <c r="S52" s="187">
        <f t="shared" si="49"/>
        <v>788.80000000000007</v>
      </c>
      <c r="T52" s="188">
        <f t="shared" si="50"/>
        <v>0.11890850195789</v>
      </c>
      <c r="U52" s="180">
        <v>6216</v>
      </c>
      <c r="V52" s="185">
        <f t="shared" si="51"/>
        <v>0.11507701421800948</v>
      </c>
      <c r="W52" s="186">
        <v>1.2E-2</v>
      </c>
      <c r="X52" s="187">
        <f t="shared" si="52"/>
        <v>74.591999999999999</v>
      </c>
      <c r="Y52" s="188">
        <f t="shared" si="53"/>
        <v>1.1244451037072681E-2</v>
      </c>
      <c r="Z52" s="227">
        <v>220</v>
      </c>
      <c r="AA52" s="193">
        <v>447</v>
      </c>
      <c r="AB52" s="194"/>
      <c r="AC52" s="193"/>
      <c r="AD52" s="194">
        <v>145</v>
      </c>
      <c r="AE52" s="193">
        <v>478.5</v>
      </c>
      <c r="AF52" s="193">
        <v>200</v>
      </c>
      <c r="AG52" s="193">
        <v>0</v>
      </c>
      <c r="AH52" s="193">
        <v>81</v>
      </c>
      <c r="AI52" s="195">
        <f t="shared" si="39"/>
        <v>1206.5</v>
      </c>
      <c r="CC52" s="120"/>
      <c r="CD52" s="120"/>
      <c r="CE52" s="120"/>
      <c r="CF52" s="121"/>
      <c r="CG52" s="121"/>
      <c r="CH52" s="121"/>
      <c r="CI52" s="121"/>
      <c r="CJ52" s="121"/>
      <c r="CK52" s="121"/>
      <c r="CL52" s="121"/>
      <c r="CM52" s="121"/>
      <c r="CN52" s="121"/>
      <c r="CO52" s="120"/>
      <c r="CP52" s="120"/>
      <c r="CQ52" s="120"/>
      <c r="CR52" s="120"/>
      <c r="CS52" s="120"/>
      <c r="CT52" s="120"/>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row>
    <row r="53" spans="1:124" ht="14.25" customHeight="1" thickBot="1" x14ac:dyDescent="0.25">
      <c r="A53" s="9" t="str">
        <f>B53&amp;F36</f>
        <v>Dec</v>
      </c>
      <c r="B53" s="112" t="s">
        <v>11</v>
      </c>
      <c r="C53" s="113">
        <f t="shared" si="37"/>
        <v>0</v>
      </c>
      <c r="D53" s="196">
        <f t="shared" si="40"/>
        <v>53325</v>
      </c>
      <c r="E53" s="197">
        <v>51500</v>
      </c>
      <c r="F53" s="198">
        <f t="shared" si="41"/>
        <v>6514.5339999999997</v>
      </c>
      <c r="G53" s="198">
        <f t="shared" si="42"/>
        <v>1103.5999999999999</v>
      </c>
      <c r="H53" s="198">
        <f t="shared" si="43"/>
        <v>7618.134</v>
      </c>
      <c r="I53" s="199">
        <f t="shared" si="44"/>
        <v>0.14286233473980309</v>
      </c>
      <c r="J53" s="200" t="e">
        <f t="shared" si="38"/>
        <v>#N/A</v>
      </c>
      <c r="K53" s="197">
        <v>35410</v>
      </c>
      <c r="L53" s="201">
        <f t="shared" si="45"/>
        <v>0.66404125644631973</v>
      </c>
      <c r="M53" s="202">
        <v>0.15939999999999999</v>
      </c>
      <c r="N53" s="203">
        <f t="shared" si="46"/>
        <v>5644.3539999999994</v>
      </c>
      <c r="O53" s="204">
        <f t="shared" si="47"/>
        <v>0.86642482793090025</v>
      </c>
      <c r="P53" s="197">
        <v>11700</v>
      </c>
      <c r="Q53" s="201">
        <f t="shared" si="48"/>
        <v>0.21940928270042195</v>
      </c>
      <c r="R53" s="202">
        <v>6.8000000000000005E-2</v>
      </c>
      <c r="S53" s="203">
        <f t="shared" si="49"/>
        <v>795.6</v>
      </c>
      <c r="T53" s="204">
        <f t="shared" si="50"/>
        <v>0.12212692419749441</v>
      </c>
      <c r="U53" s="197">
        <v>6215</v>
      </c>
      <c r="V53" s="201">
        <f t="shared" si="51"/>
        <v>0.11654946085325832</v>
      </c>
      <c r="W53" s="202">
        <v>1.2E-2</v>
      </c>
      <c r="X53" s="203">
        <f t="shared" si="52"/>
        <v>74.58</v>
      </c>
      <c r="Y53" s="204">
        <f t="shared" si="53"/>
        <v>1.1448247871605245E-2</v>
      </c>
      <c r="Z53" s="196">
        <v>220</v>
      </c>
      <c r="AA53" s="205">
        <v>447</v>
      </c>
      <c r="AB53" s="206"/>
      <c r="AC53" s="205"/>
      <c r="AD53" s="206">
        <v>147</v>
      </c>
      <c r="AE53" s="205">
        <v>468.6</v>
      </c>
      <c r="AF53" s="205">
        <v>107</v>
      </c>
      <c r="AG53" s="205">
        <v>0</v>
      </c>
      <c r="AH53" s="205">
        <v>81</v>
      </c>
      <c r="AI53" s="207">
        <f t="shared" si="39"/>
        <v>1103.5999999999999</v>
      </c>
      <c r="CC53" s="120"/>
      <c r="CD53" s="120"/>
      <c r="CE53" s="120"/>
      <c r="CF53" s="121"/>
      <c r="CG53" s="121"/>
      <c r="CH53" s="121"/>
      <c r="CI53" s="121"/>
      <c r="CJ53" s="121"/>
      <c r="CK53" s="121"/>
      <c r="CL53" s="121"/>
      <c r="CM53" s="121"/>
      <c r="CN53" s="121"/>
      <c r="CO53" s="120"/>
      <c r="CP53" s="120"/>
      <c r="CQ53" s="120"/>
      <c r="CR53" s="120"/>
      <c r="CS53" s="120"/>
      <c r="CT53" s="120"/>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row>
    <row r="54" spans="1:124" s="40" customFormat="1" ht="19.5" customHeight="1" thickBot="1" x14ac:dyDescent="0.25">
      <c r="A54" s="9" t="str">
        <f>B54&amp;F36</f>
        <v>Total</v>
      </c>
      <c r="B54" s="425" t="s">
        <v>24</v>
      </c>
      <c r="C54" s="426"/>
      <c r="D54" s="452">
        <f>SUM(D42:D53)</f>
        <v>631333</v>
      </c>
      <c r="E54" s="452">
        <f>SUM(E42:E53)</f>
        <v>618000</v>
      </c>
      <c r="F54" s="453">
        <f>SUM(F42:F53)</f>
        <v>62936.259600000005</v>
      </c>
      <c r="G54" s="453">
        <f>SUM(G42:G53)</f>
        <v>13375.92</v>
      </c>
      <c r="H54" s="453">
        <f>SUM(H42:H53)</f>
        <v>76312.179600000003</v>
      </c>
      <c r="I54" s="454">
        <f>IF((K54+P54+U54)=0,"",H54/(D54))</f>
        <v>0.12087468831820926</v>
      </c>
      <c r="J54" s="455" t="e">
        <f>SUM(J42:J53)</f>
        <v>#N/A</v>
      </c>
      <c r="K54" s="437">
        <f>SUM(K42:K53)</f>
        <v>424209</v>
      </c>
      <c r="L54" s="456" t="s">
        <v>34</v>
      </c>
      <c r="M54" s="456" t="s">
        <v>34</v>
      </c>
      <c r="N54" s="438">
        <f>SUM(N42:N53)</f>
        <v>52595.091599999992</v>
      </c>
      <c r="O54" s="457" t="s">
        <v>34</v>
      </c>
      <c r="P54" s="437">
        <f>SUM(P42:P53)</f>
        <v>140280</v>
      </c>
      <c r="Q54" s="456" t="s">
        <v>34</v>
      </c>
      <c r="R54" s="456" t="s">
        <v>34</v>
      </c>
      <c r="S54" s="438">
        <f>SUM(S42:S53)</f>
        <v>9539.0399999999991</v>
      </c>
      <c r="T54" s="457" t="s">
        <v>34</v>
      </c>
      <c r="U54" s="437">
        <f>SUM(U42:U53)</f>
        <v>66844</v>
      </c>
      <c r="V54" s="456" t="s">
        <v>34</v>
      </c>
      <c r="W54" s="456" t="s">
        <v>34</v>
      </c>
      <c r="X54" s="438">
        <f>SUM(X42:X53)</f>
        <v>802.12800000000004</v>
      </c>
      <c r="Y54" s="457" t="s">
        <v>34</v>
      </c>
      <c r="Z54" s="458" t="s">
        <v>34</v>
      </c>
      <c r="AA54" s="438">
        <f>SUM(AA42:AA53)</f>
        <v>5364</v>
      </c>
      <c r="AB54" s="459" t="s">
        <v>34</v>
      </c>
      <c r="AC54" s="438">
        <f>SUM(AC42:AC53)</f>
        <v>0</v>
      </c>
      <c r="AD54" s="459" t="s">
        <v>34</v>
      </c>
      <c r="AE54" s="438">
        <f>SUM(AE42:AE53)</f>
        <v>5486.92</v>
      </c>
      <c r="AF54" s="438">
        <f>SUM(AF42:AF53)</f>
        <v>1553</v>
      </c>
      <c r="AG54" s="438">
        <f>SUM(AG42:AG53)</f>
        <v>0</v>
      </c>
      <c r="AH54" s="438">
        <f>SUM(AH42:AH53)</f>
        <v>972</v>
      </c>
      <c r="AI54" s="442">
        <f>SUM(AI42:AI53)</f>
        <v>13375.92</v>
      </c>
      <c r="AK54" s="41"/>
      <c r="AL54" s="41"/>
      <c r="AR54" s="41"/>
      <c r="AS54" s="41"/>
      <c r="AT54" s="41"/>
      <c r="AU54" s="42"/>
      <c r="AV54" s="41"/>
      <c r="AW54" s="41"/>
      <c r="CF54" s="118"/>
      <c r="CG54" s="118"/>
      <c r="CH54" s="118"/>
      <c r="CI54" s="118"/>
      <c r="CJ54" s="118"/>
      <c r="CK54" s="118"/>
      <c r="CL54" s="118"/>
      <c r="CM54" s="118"/>
      <c r="CN54" s="118"/>
      <c r="CO54" s="119"/>
      <c r="CP54" s="119"/>
      <c r="CQ54" s="119"/>
    </row>
    <row r="55" spans="1:124" x14ac:dyDescent="0.2">
      <c r="B55" s="585" t="s">
        <v>120</v>
      </c>
      <c r="C55" s="586"/>
      <c r="D55" s="443"/>
      <c r="E55" s="443"/>
      <c r="F55" s="443"/>
      <c r="G55" s="443"/>
      <c r="H55" s="443"/>
      <c r="I55" s="443"/>
      <c r="J55" s="443"/>
      <c r="K55" s="444"/>
      <c r="L55" s="444"/>
      <c r="M55" s="444"/>
      <c r="N55" s="444"/>
      <c r="O55" s="444"/>
      <c r="P55" s="444"/>
      <c r="Q55" s="444"/>
      <c r="R55" s="444"/>
      <c r="S55" s="444"/>
      <c r="T55" s="444"/>
      <c r="U55" s="444"/>
      <c r="V55" s="444"/>
      <c r="W55" s="444"/>
      <c r="X55" s="444"/>
      <c r="Y55" s="444"/>
      <c r="Z55" s="444"/>
      <c r="AA55" s="444"/>
      <c r="AB55" s="444"/>
      <c r="AC55" s="444"/>
      <c r="AD55" s="444"/>
      <c r="AE55" s="444"/>
      <c r="AF55" s="444"/>
      <c r="AG55" s="444"/>
      <c r="AH55" s="444"/>
      <c r="AI55" s="444"/>
      <c r="AJ55" s="460"/>
    </row>
    <row r="56" spans="1:124" x14ac:dyDescent="0.2">
      <c r="B56" s="587"/>
      <c r="C56" s="588"/>
      <c r="D56" s="43"/>
      <c r="E56" s="43"/>
      <c r="F56" s="43"/>
      <c r="G56" s="43"/>
      <c r="H56" s="43"/>
      <c r="I56" s="43"/>
      <c r="J56" s="43"/>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461"/>
    </row>
    <row r="57" spans="1:124" x14ac:dyDescent="0.2">
      <c r="B57" s="587"/>
      <c r="C57" s="588"/>
      <c r="D57" s="43"/>
      <c r="E57" s="43"/>
      <c r="F57" s="43"/>
      <c r="G57" s="43"/>
      <c r="H57" s="43"/>
      <c r="I57" s="43"/>
      <c r="J57" s="43"/>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461"/>
    </row>
    <row r="58" spans="1:124" x14ac:dyDescent="0.2">
      <c r="B58" s="587"/>
      <c r="C58" s="588"/>
      <c r="D58" s="43"/>
      <c r="E58" s="43"/>
      <c r="F58" s="43"/>
      <c r="G58" s="43"/>
      <c r="H58" s="43"/>
      <c r="I58" s="43"/>
      <c r="J58" s="43"/>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461"/>
    </row>
    <row r="59" spans="1:124" x14ac:dyDescent="0.2">
      <c r="B59" s="587"/>
      <c r="C59" s="588"/>
      <c r="D59" s="43"/>
      <c r="E59" s="43"/>
      <c r="F59" s="43"/>
      <c r="G59" s="43"/>
      <c r="H59" s="43"/>
      <c r="I59" s="43"/>
      <c r="J59" s="43"/>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461"/>
    </row>
    <row r="60" spans="1:124" x14ac:dyDescent="0.2">
      <c r="B60" s="587"/>
      <c r="C60" s="588"/>
      <c r="D60" s="43"/>
      <c r="E60" s="43"/>
      <c r="F60" s="43"/>
      <c r="G60" s="43"/>
      <c r="H60" s="43"/>
      <c r="I60" s="43"/>
      <c r="J60" s="43"/>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461"/>
    </row>
    <row r="61" spans="1:124" x14ac:dyDescent="0.2">
      <c r="B61" s="587"/>
      <c r="C61" s="588"/>
      <c r="D61" s="43"/>
      <c r="E61" s="43"/>
      <c r="F61" s="43"/>
      <c r="G61" s="43"/>
      <c r="H61" s="43"/>
      <c r="I61" s="43"/>
      <c r="J61" s="43"/>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461"/>
    </row>
    <row r="62" spans="1:124" x14ac:dyDescent="0.2">
      <c r="B62" s="587"/>
      <c r="C62" s="588"/>
      <c r="D62" s="43"/>
      <c r="E62" s="43"/>
      <c r="F62" s="43"/>
      <c r="G62" s="43"/>
      <c r="H62" s="43"/>
      <c r="I62" s="43"/>
      <c r="J62" s="43"/>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461"/>
    </row>
    <row r="63" spans="1:124" x14ac:dyDescent="0.2">
      <c r="B63" s="587"/>
      <c r="C63" s="588"/>
      <c r="D63" s="43"/>
      <c r="E63" s="43"/>
      <c r="F63" s="43"/>
      <c r="G63" s="43"/>
      <c r="H63" s="43"/>
      <c r="I63" s="43"/>
      <c r="J63" s="43"/>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461"/>
    </row>
    <row r="64" spans="1:124" x14ac:dyDescent="0.2">
      <c r="B64" s="587"/>
      <c r="C64" s="588"/>
      <c r="D64" s="43"/>
      <c r="E64" s="43"/>
      <c r="F64" s="43"/>
      <c r="G64" s="43"/>
      <c r="H64" s="43"/>
      <c r="I64" s="43"/>
      <c r="J64" s="43"/>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461"/>
    </row>
    <row r="65" spans="2:36" x14ac:dyDescent="0.2">
      <c r="B65" s="587"/>
      <c r="C65" s="588"/>
      <c r="D65" s="43"/>
      <c r="E65" s="43"/>
      <c r="F65" s="43"/>
      <c r="G65" s="43"/>
      <c r="H65" s="43"/>
      <c r="I65" s="43"/>
      <c r="J65" s="43"/>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461"/>
    </row>
    <row r="66" spans="2:36" x14ac:dyDescent="0.2">
      <c r="B66" s="587"/>
      <c r="C66" s="588"/>
      <c r="D66" s="43"/>
      <c r="E66" s="43"/>
      <c r="F66" s="43"/>
      <c r="G66" s="43"/>
      <c r="H66" s="43"/>
      <c r="I66" s="43"/>
      <c r="J66" s="43"/>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461"/>
    </row>
    <row r="67" spans="2:36" x14ac:dyDescent="0.2">
      <c r="B67" s="587"/>
      <c r="C67" s="588"/>
      <c r="D67" s="43"/>
      <c r="E67" s="43"/>
      <c r="F67" s="43"/>
      <c r="G67" s="43"/>
      <c r="H67" s="43"/>
      <c r="I67" s="43"/>
      <c r="J67" s="43"/>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461"/>
    </row>
    <row r="68" spans="2:36" x14ac:dyDescent="0.2">
      <c r="B68" s="587"/>
      <c r="C68" s="588"/>
      <c r="D68" s="43"/>
      <c r="E68" s="43"/>
      <c r="F68" s="43"/>
      <c r="G68" s="43"/>
      <c r="H68" s="43"/>
      <c r="I68" s="43"/>
      <c r="J68" s="43"/>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461"/>
    </row>
    <row r="69" spans="2:36" x14ac:dyDescent="0.2">
      <c r="B69" s="587"/>
      <c r="C69" s="588"/>
      <c r="D69" s="43"/>
      <c r="E69" s="43"/>
      <c r="F69" s="43"/>
      <c r="G69" s="43"/>
      <c r="H69" s="43"/>
      <c r="I69" s="43"/>
      <c r="J69" s="43"/>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461"/>
    </row>
    <row r="70" spans="2:36" x14ac:dyDescent="0.2">
      <c r="B70" s="587"/>
      <c r="C70" s="588"/>
      <c r="D70" s="43"/>
      <c r="E70" s="43"/>
      <c r="F70" s="43"/>
      <c r="G70" s="43"/>
      <c r="H70" s="43"/>
      <c r="I70" s="43"/>
      <c r="J70" s="43"/>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461"/>
    </row>
    <row r="71" spans="2:36" ht="18" customHeight="1" x14ac:dyDescent="0.2">
      <c r="B71" s="587"/>
      <c r="C71" s="588"/>
      <c r="D71" s="43"/>
      <c r="E71" s="43"/>
      <c r="F71" s="43"/>
      <c r="G71" s="43"/>
      <c r="H71" s="43"/>
      <c r="I71" s="43"/>
      <c r="J71" s="43"/>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461"/>
    </row>
    <row r="72" spans="2:36" x14ac:dyDescent="0.2">
      <c r="B72" s="587"/>
      <c r="C72" s="588"/>
      <c r="D72" s="43"/>
      <c r="E72" s="43"/>
      <c r="F72" s="43"/>
      <c r="G72" s="43"/>
      <c r="H72" s="43"/>
      <c r="I72" s="43"/>
      <c r="J72" s="43"/>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461"/>
    </row>
    <row r="73" spans="2:36" x14ac:dyDescent="0.2">
      <c r="B73" s="587"/>
      <c r="C73" s="588"/>
      <c r="D73" s="43"/>
      <c r="E73" s="43"/>
      <c r="F73" s="43"/>
      <c r="G73" s="43"/>
      <c r="H73" s="43"/>
      <c r="I73" s="43"/>
      <c r="J73" s="43"/>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461"/>
    </row>
    <row r="74" spans="2:36" x14ac:dyDescent="0.2">
      <c r="B74" s="587"/>
      <c r="C74" s="588"/>
      <c r="D74" s="43"/>
      <c r="E74" s="43"/>
      <c r="F74" s="43"/>
      <c r="G74" s="43"/>
      <c r="H74" s="43"/>
      <c r="I74" s="43"/>
      <c r="J74" s="43"/>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461"/>
    </row>
    <row r="75" spans="2:36" x14ac:dyDescent="0.2">
      <c r="B75" s="587"/>
      <c r="C75" s="588"/>
      <c r="D75" s="43"/>
      <c r="E75" s="43"/>
      <c r="F75" s="43"/>
      <c r="G75" s="43"/>
      <c r="H75" s="43"/>
      <c r="I75" s="43"/>
      <c r="J75" s="43"/>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461"/>
    </row>
    <row r="76" spans="2:36" x14ac:dyDescent="0.2">
      <c r="B76" s="587"/>
      <c r="C76" s="588"/>
      <c r="D76" s="43"/>
      <c r="E76" s="43"/>
      <c r="F76" s="43"/>
      <c r="G76" s="43"/>
      <c r="H76" s="43"/>
      <c r="I76" s="43"/>
      <c r="J76" s="43"/>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461"/>
    </row>
    <row r="77" spans="2:36" x14ac:dyDescent="0.2">
      <c r="B77" s="587"/>
      <c r="C77" s="588"/>
      <c r="D77" s="43"/>
      <c r="E77" s="43"/>
      <c r="F77" s="43"/>
      <c r="G77" s="43"/>
      <c r="H77" s="43"/>
      <c r="I77" s="43"/>
      <c r="J77" s="43"/>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461"/>
    </row>
    <row r="78" spans="2:36" x14ac:dyDescent="0.2">
      <c r="B78" s="587"/>
      <c r="C78" s="588"/>
      <c r="D78" s="43"/>
      <c r="E78" s="43"/>
      <c r="F78" s="43"/>
      <c r="G78" s="43"/>
      <c r="H78" s="43"/>
      <c r="I78" s="43"/>
      <c r="J78" s="43"/>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461"/>
    </row>
    <row r="79" spans="2:36" x14ac:dyDescent="0.2">
      <c r="B79" s="587"/>
      <c r="C79" s="588"/>
      <c r="D79" s="43"/>
      <c r="E79" s="43"/>
      <c r="F79" s="43"/>
      <c r="G79" s="43"/>
      <c r="H79" s="43"/>
      <c r="I79" s="43"/>
      <c r="J79" s="43"/>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461"/>
    </row>
    <row r="80" spans="2:36" ht="12.75" thickBot="1" x14ac:dyDescent="0.25">
      <c r="B80" s="589"/>
      <c r="C80" s="590"/>
      <c r="D80" s="448"/>
      <c r="E80" s="448"/>
      <c r="F80" s="448"/>
      <c r="G80" s="448"/>
      <c r="H80" s="448"/>
      <c r="I80" s="448"/>
      <c r="J80" s="448"/>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462"/>
    </row>
  </sheetData>
  <mergeCells count="23">
    <mergeCell ref="B7:C9"/>
    <mergeCell ref="B39:C41"/>
    <mergeCell ref="K39:O39"/>
    <mergeCell ref="P39:T39"/>
    <mergeCell ref="U39:Y39"/>
    <mergeCell ref="K36:Y37"/>
    <mergeCell ref="U7:Y7"/>
    <mergeCell ref="B55:C80"/>
    <mergeCell ref="B24:C28"/>
    <mergeCell ref="B29:C33"/>
    <mergeCell ref="K4:Y5"/>
    <mergeCell ref="Z4:AI5"/>
    <mergeCell ref="D37:E37"/>
    <mergeCell ref="I36:J36"/>
    <mergeCell ref="I37:J37"/>
    <mergeCell ref="K7:O7"/>
    <mergeCell ref="P7:T7"/>
    <mergeCell ref="D4:E4"/>
    <mergeCell ref="I4:J4"/>
    <mergeCell ref="D5:E5"/>
    <mergeCell ref="I5:J5"/>
    <mergeCell ref="D36:E36"/>
    <mergeCell ref="Z36:AI37"/>
  </mergeCells>
  <phoneticPr fontId="2" type="noConversion"/>
  <pageMargins left="0.15748031496062992" right="0.15748031496062992" top="0.98425196850393704" bottom="0.98425196850393704" header="0.51181102362204722" footer="0.51181102362204722"/>
  <pageSetup paperSize="9" scale="99" orientation="landscape" r:id="rId1"/>
  <headerFooter alignWithMargins="0"/>
  <colBreaks count="3" manualBreakCount="3">
    <brk id="20" min="3" max="23" man="1"/>
    <brk id="51" min="3" max="23" man="1"/>
    <brk id="60" min="3" max="23"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CL80"/>
  <sheetViews>
    <sheetView showGridLines="0" topLeftCell="B1" zoomScaleNormal="100" workbookViewId="0">
      <pane ySplit="9" topLeftCell="A10" activePane="bottomLeft" state="frozen"/>
      <selection activeCell="B1" sqref="B1"/>
      <selection pane="bottomLeft" activeCell="D4" sqref="D4:E4"/>
    </sheetView>
  </sheetViews>
  <sheetFormatPr defaultRowHeight="12" x14ac:dyDescent="0.2"/>
  <cols>
    <col min="1" max="1" width="4.140625" style="1" hidden="1" customWidth="1"/>
    <col min="2" max="2" width="4.42578125" style="25" customWidth="1"/>
    <col min="3" max="3" width="4.7109375" style="25" customWidth="1"/>
    <col min="4" max="4" width="9.5703125" style="25" customWidth="1"/>
    <col min="5" max="5" width="8" style="25" customWidth="1"/>
    <col min="6" max="6" width="8.42578125" style="25" customWidth="1"/>
    <col min="7" max="7" width="9.5703125" style="25" customWidth="1"/>
    <col min="8" max="8" width="8.42578125" style="25" customWidth="1"/>
    <col min="9" max="9" width="8" style="25" customWidth="1"/>
    <col min="10" max="10" width="9.140625" style="25"/>
    <col min="11" max="13" width="10.42578125" style="2" customWidth="1"/>
    <col min="14" max="14" width="14.85546875" style="2" customWidth="1"/>
    <col min="15" max="15" width="30" style="2" customWidth="1"/>
    <col min="16" max="17" width="9.140625" style="7"/>
    <col min="18" max="22" width="8.42578125" style="2" customWidth="1"/>
    <col min="23" max="23" width="8.42578125" style="7" customWidth="1"/>
    <col min="24" max="26" width="9.140625" style="7"/>
    <col min="27" max="27" width="9.140625" style="26"/>
    <col min="28" max="28" width="9.140625" style="7"/>
    <col min="29" max="38" width="9.140625" style="2"/>
    <col min="39" max="39" width="10.42578125" style="2" customWidth="1"/>
    <col min="40" max="53" width="9.140625" style="2"/>
    <col min="54" max="54" width="9.42578125" style="2" customWidth="1"/>
    <col min="55" max="55" width="9.5703125" style="2" customWidth="1"/>
    <col min="56" max="57" width="9.140625" style="2"/>
    <col min="58" max="58" width="8.7109375" style="2" customWidth="1"/>
    <col min="59" max="61" width="9.140625" style="2"/>
    <col min="62" max="64" width="7.42578125" style="2" customWidth="1"/>
    <col min="65" max="65" width="5.42578125" style="2" customWidth="1"/>
    <col min="66" max="91" width="6.42578125" style="2" customWidth="1"/>
    <col min="92" max="16384" width="9.140625" style="2"/>
  </cols>
  <sheetData>
    <row r="1" spans="1:90" ht="51.75" customHeight="1" x14ac:dyDescent="0.2">
      <c r="B1" s="2"/>
      <c r="C1" s="2"/>
      <c r="D1" s="2"/>
      <c r="E1" s="2"/>
      <c r="F1" s="3"/>
      <c r="G1" s="53" t="s">
        <v>273</v>
      </c>
      <c r="H1" s="210"/>
      <c r="I1" s="210"/>
      <c r="J1" s="210"/>
      <c r="K1" s="210"/>
      <c r="N1" s="7"/>
      <c r="O1" s="7"/>
      <c r="R1" s="7"/>
      <c r="S1" s="7"/>
      <c r="T1" s="7"/>
      <c r="U1" s="7"/>
      <c r="V1" s="7"/>
      <c r="Z1" s="2"/>
      <c r="AA1" s="2"/>
      <c r="AB1" s="2"/>
    </row>
    <row r="2" spans="1:90" ht="15" customHeight="1" x14ac:dyDescent="0.2">
      <c r="B2" s="549" t="str">
        <f>IF(Year1="", " Warning: You must enter a year in the 'Select Year' worksheet for the graphs in this worksheet to work!","")</f>
        <v xml:space="preserve"> Warning: You must enter a year in the 'Select Year' worksheet for the graphs in this worksheet to work!</v>
      </c>
      <c r="C2" s="2"/>
      <c r="D2" s="2"/>
      <c r="E2" s="2"/>
      <c r="F2" s="3"/>
      <c r="G2" s="4"/>
      <c r="H2" s="4"/>
      <c r="I2" s="2"/>
      <c r="J2" s="2"/>
      <c r="N2" s="7"/>
      <c r="O2" s="7"/>
      <c r="R2" s="7"/>
      <c r="S2" s="7"/>
      <c r="T2" s="7"/>
      <c r="U2" s="7"/>
      <c r="V2" s="7"/>
      <c r="Z2" s="2"/>
      <c r="AA2" s="2"/>
      <c r="AB2" s="2"/>
    </row>
    <row r="3" spans="1:90" ht="2.25" customHeight="1" thickBot="1" x14ac:dyDescent="0.25">
      <c r="B3" s="2"/>
      <c r="C3" s="2"/>
      <c r="D3" s="2"/>
      <c r="E3" s="2"/>
      <c r="F3" s="3"/>
      <c r="G3" s="4"/>
      <c r="H3" s="4"/>
      <c r="I3" s="2"/>
      <c r="J3" s="2"/>
      <c r="N3" s="7"/>
      <c r="O3" s="7"/>
      <c r="R3" s="7"/>
      <c r="S3" s="7"/>
      <c r="T3" s="7"/>
      <c r="U3" s="7"/>
      <c r="V3" s="7"/>
      <c r="Z3" s="2"/>
      <c r="AA3" s="2"/>
      <c r="AB3" s="2"/>
    </row>
    <row r="4" spans="1:90" s="11" customFormat="1" ht="21" customHeight="1" x14ac:dyDescent="0.2">
      <c r="A4" s="9"/>
      <c r="B4" s="61"/>
      <c r="C4" s="62" t="s">
        <v>52</v>
      </c>
      <c r="D4" s="610"/>
      <c r="E4" s="611"/>
      <c r="F4" s="63"/>
      <c r="G4" s="64"/>
      <c r="H4" s="62" t="s">
        <v>53</v>
      </c>
      <c r="I4" s="610"/>
      <c r="J4" s="612"/>
      <c r="K4" s="624"/>
      <c r="L4" s="625"/>
      <c r="M4" s="625"/>
      <c r="N4" s="621"/>
      <c r="P4" s="12"/>
      <c r="Q4" s="12"/>
      <c r="W4" s="12"/>
      <c r="X4" s="12"/>
      <c r="Y4" s="12"/>
      <c r="Z4" s="12"/>
      <c r="AA4" s="13"/>
      <c r="AB4" s="12"/>
    </row>
    <row r="5" spans="1:90" s="11" customFormat="1" ht="21" customHeight="1" thickBot="1" x14ac:dyDescent="0.25">
      <c r="A5" s="9"/>
      <c r="B5" s="65"/>
      <c r="C5" s="66" t="s">
        <v>55</v>
      </c>
      <c r="D5" s="613"/>
      <c r="E5" s="614"/>
      <c r="F5" s="67"/>
      <c r="G5" s="68"/>
      <c r="H5" s="66" t="s">
        <v>35</v>
      </c>
      <c r="I5" s="613"/>
      <c r="J5" s="615"/>
      <c r="K5" s="624"/>
      <c r="L5" s="625"/>
      <c r="M5" s="625"/>
      <c r="N5" s="621"/>
      <c r="P5" s="12"/>
      <c r="Q5" s="12"/>
      <c r="W5" s="12"/>
      <c r="X5" s="12"/>
      <c r="Y5" s="12"/>
      <c r="Z5" s="12"/>
      <c r="AA5" s="13"/>
      <c r="AB5" s="12"/>
    </row>
    <row r="6" spans="1:90" s="11" customFormat="1" ht="3" customHeight="1" thickBot="1" x14ac:dyDescent="0.25">
      <c r="A6" s="9"/>
      <c r="B6" s="15"/>
      <c r="C6" s="16"/>
      <c r="D6" s="17"/>
      <c r="E6" s="17"/>
      <c r="F6" s="18"/>
      <c r="G6" s="19"/>
      <c r="H6" s="17"/>
      <c r="I6" s="20"/>
      <c r="J6" s="21"/>
      <c r="K6" s="17"/>
      <c r="P6" s="12"/>
      <c r="Q6" s="12"/>
      <c r="W6" s="12"/>
      <c r="X6" s="12"/>
      <c r="Y6" s="12"/>
      <c r="Z6" s="12"/>
      <c r="AA6" s="13"/>
      <c r="AB6" s="12"/>
    </row>
    <row r="7" spans="1:90" s="23" customFormat="1" ht="24.75" customHeight="1" x14ac:dyDescent="0.2">
      <c r="A7" s="9"/>
      <c r="B7" s="562" t="s">
        <v>102</v>
      </c>
      <c r="C7" s="617"/>
      <c r="D7" s="79" t="s">
        <v>58</v>
      </c>
      <c r="E7" s="80"/>
      <c r="F7" s="80"/>
      <c r="G7" s="80"/>
      <c r="H7" s="80"/>
      <c r="I7" s="80"/>
      <c r="J7" s="80"/>
      <c r="K7" s="609" t="s">
        <v>124</v>
      </c>
      <c r="L7" s="609"/>
      <c r="M7" s="609"/>
      <c r="N7" s="233" t="s">
        <v>94</v>
      </c>
      <c r="BD7" s="131"/>
      <c r="BE7" s="132"/>
      <c r="BF7" s="132"/>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row>
    <row r="8" spans="1:90" s="24" customFormat="1" ht="36" x14ac:dyDescent="0.2">
      <c r="A8" s="9"/>
      <c r="B8" s="564"/>
      <c r="C8" s="618"/>
      <c r="D8" s="50" t="s">
        <v>72</v>
      </c>
      <c r="E8" s="50" t="s">
        <v>73</v>
      </c>
      <c r="F8" s="50" t="s">
        <v>33</v>
      </c>
      <c r="G8" s="50" t="s">
        <v>27</v>
      </c>
      <c r="H8" s="50" t="s">
        <v>18</v>
      </c>
      <c r="I8" s="50" t="s">
        <v>32</v>
      </c>
      <c r="J8" s="50" t="s">
        <v>47</v>
      </c>
      <c r="K8" s="50" t="s">
        <v>13</v>
      </c>
      <c r="L8" s="50" t="s">
        <v>18</v>
      </c>
      <c r="M8" s="50" t="s">
        <v>17</v>
      </c>
      <c r="N8" s="82" t="s">
        <v>100</v>
      </c>
      <c r="BD8" s="122" t="s">
        <v>92</v>
      </c>
      <c r="BE8" s="122"/>
      <c r="BF8" s="122"/>
      <c r="BG8" s="122" t="s">
        <v>124</v>
      </c>
      <c r="BH8" s="122" t="str">
        <f>N8</f>
        <v>All Other Charge(s)</v>
      </c>
      <c r="BI8" s="122" t="s">
        <v>49</v>
      </c>
      <c r="BJ8" s="122" t="s">
        <v>66</v>
      </c>
      <c r="BK8" s="122" t="s">
        <v>67</v>
      </c>
      <c r="BL8" s="122" t="s">
        <v>68</v>
      </c>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row>
    <row r="9" spans="1:90" s="25" customFormat="1" ht="14.25" customHeight="1" thickBot="1" x14ac:dyDescent="0.25">
      <c r="A9" s="9"/>
      <c r="B9" s="622"/>
      <c r="C9" s="623"/>
      <c r="D9" s="236" t="s">
        <v>14</v>
      </c>
      <c r="E9" s="236" t="s">
        <v>14</v>
      </c>
      <c r="F9" s="236" t="s">
        <v>15</v>
      </c>
      <c r="G9" s="236" t="s">
        <v>15</v>
      </c>
      <c r="H9" s="236" t="s">
        <v>15</v>
      </c>
      <c r="I9" s="236" t="s">
        <v>39</v>
      </c>
      <c r="J9" s="236" t="s">
        <v>48</v>
      </c>
      <c r="K9" s="236" t="s">
        <v>14</v>
      </c>
      <c r="L9" s="236" t="s">
        <v>15</v>
      </c>
      <c r="M9" s="236" t="s">
        <v>39</v>
      </c>
      <c r="N9" s="237" t="s">
        <v>15</v>
      </c>
      <c r="AE9" s="24"/>
      <c r="AF9" s="24"/>
      <c r="AG9" s="24"/>
      <c r="AH9" s="24"/>
      <c r="AI9" s="24"/>
      <c r="AJ9" s="24"/>
      <c r="AK9" s="24"/>
      <c r="AL9" s="24"/>
      <c r="AM9" s="24"/>
      <c r="BD9" s="123"/>
      <c r="BE9" s="123"/>
      <c r="BF9" s="123"/>
      <c r="BG9" s="123"/>
      <c r="BH9" s="123"/>
      <c r="BI9" s="123" t="s">
        <v>14</v>
      </c>
      <c r="BJ9" s="123"/>
      <c r="BK9" s="123"/>
      <c r="BL9" s="123"/>
      <c r="BM9" s="123">
        <v>0</v>
      </c>
      <c r="BN9" s="123">
        <f>BM9+1</f>
        <v>1</v>
      </c>
      <c r="BO9" s="123">
        <f>BN9</f>
        <v>1</v>
      </c>
      <c r="BP9" s="123">
        <f>BO9+1</f>
        <v>2</v>
      </c>
      <c r="BQ9" s="123">
        <f>BP9</f>
        <v>2</v>
      </c>
      <c r="BR9" s="123">
        <f>BQ9+1</f>
        <v>3</v>
      </c>
      <c r="BS9" s="123">
        <f>BR9</f>
        <v>3</v>
      </c>
      <c r="BT9" s="123">
        <f>BS9+1</f>
        <v>4</v>
      </c>
      <c r="BU9" s="123">
        <f>BT9</f>
        <v>4</v>
      </c>
      <c r="BV9" s="123">
        <f>BU9+1</f>
        <v>5</v>
      </c>
      <c r="BW9" s="123">
        <f>BV9</f>
        <v>5</v>
      </c>
      <c r="BX9" s="123">
        <f>BW9+1</f>
        <v>6</v>
      </c>
      <c r="BY9" s="123">
        <f>BX9</f>
        <v>6</v>
      </c>
      <c r="BZ9" s="123">
        <f>BY9+1</f>
        <v>7</v>
      </c>
      <c r="CA9" s="123">
        <f>BZ9</f>
        <v>7</v>
      </c>
      <c r="CB9" s="123">
        <f>CA9+1</f>
        <v>8</v>
      </c>
      <c r="CC9" s="123">
        <f>CB9</f>
        <v>8</v>
      </c>
      <c r="CD9" s="123">
        <f>CC9+1</f>
        <v>9</v>
      </c>
      <c r="CE9" s="123">
        <f>CD9</f>
        <v>9</v>
      </c>
      <c r="CF9" s="123">
        <f>CE9+1</f>
        <v>10</v>
      </c>
      <c r="CG9" s="123">
        <f>CF9</f>
        <v>10</v>
      </c>
      <c r="CH9" s="123">
        <f>CG9+1</f>
        <v>11</v>
      </c>
      <c r="CI9" s="123">
        <f>CH9</f>
        <v>11</v>
      </c>
      <c r="CJ9" s="123">
        <f>CI9+1</f>
        <v>12</v>
      </c>
      <c r="CK9" s="123">
        <f>CJ9</f>
        <v>12</v>
      </c>
      <c r="CL9" s="123">
        <v>13</v>
      </c>
    </row>
    <row r="10" spans="1:90" s="11" customFormat="1" ht="14.25" customHeight="1" x14ac:dyDescent="0.2">
      <c r="A10" s="9" t="str">
        <f>B10&amp;A4</f>
        <v>Jan</v>
      </c>
      <c r="B10" s="84" t="s">
        <v>0</v>
      </c>
      <c r="C10" s="49">
        <f t="shared" ref="C10:C21" si="0">Year1</f>
        <v>0</v>
      </c>
      <c r="D10" s="100">
        <f>K10</f>
        <v>0</v>
      </c>
      <c r="E10" s="101"/>
      <c r="F10" s="102">
        <f>L10</f>
        <v>0</v>
      </c>
      <c r="G10" s="102">
        <f>N10</f>
        <v>0</v>
      </c>
      <c r="H10" s="102">
        <f>F10+G10</f>
        <v>0</v>
      </c>
      <c r="I10" s="103" t="e">
        <f>H10/D10</f>
        <v>#DIV/0!</v>
      </c>
      <c r="J10" s="104" t="e">
        <f>D10*INDEX('Select Year'!Y$11:Y$15,MATCH(NG!C10,'Select Year'!W$11:W$15,0))</f>
        <v>#N/A</v>
      </c>
      <c r="K10" s="238"/>
      <c r="L10" s="239"/>
      <c r="M10" s="230" t="e">
        <f>L10/K10</f>
        <v>#DIV/0!</v>
      </c>
      <c r="N10" s="240"/>
      <c r="P10" s="25"/>
      <c r="Q10" s="12"/>
      <c r="W10" s="12"/>
      <c r="X10" s="12"/>
      <c r="Y10" s="12"/>
      <c r="Z10" s="12"/>
      <c r="AA10" s="13"/>
      <c r="AB10" s="12"/>
      <c r="BD10" s="124">
        <f t="shared" ref="BD10:BD21" si="1">Year1</f>
        <v>0</v>
      </c>
      <c r="BE10" s="124" t="str">
        <f>B10&amp;"-"&amp;C10</f>
        <v>Jan-0</v>
      </c>
      <c r="BF10" s="124" t="str">
        <f t="shared" ref="BF10:BF21" si="2">B10&amp;"-"&amp;BD10</f>
        <v>Jan-0</v>
      </c>
      <c r="BG10" s="126">
        <f t="shared" ref="BG10:BG21" si="3">INDEX(L$10:L$21,MATCH($BF10,$BE$10:$BE$21,),)</f>
        <v>0</v>
      </c>
      <c r="BH10" s="126">
        <f t="shared" ref="BH10:BH21" si="4">INDEX(N$10:N$21,MATCH($BF10,$BE$10:$BE$21,),)</f>
        <v>0</v>
      </c>
      <c r="BI10" s="125">
        <f t="shared" ref="BI10:BI21" si="5">INDEX(K$10:K$21,MATCH($BF10,$BE$10:$BE$21,),)</f>
        <v>0</v>
      </c>
      <c r="BJ10" s="125">
        <f t="shared" ref="BJ10:BJ21" si="6">INDEX(D$10:D$21,MATCH($BF10,$BE$10:$BE$21,),)</f>
        <v>0</v>
      </c>
      <c r="BK10" s="125">
        <f>BJ10+BK9</f>
        <v>0</v>
      </c>
      <c r="BL10" s="125">
        <f t="shared" ref="BL10:BL21" si="7">INDEX(E$10:E$21,MATCH($BF10,$BE$10:$BE$21,),)+BL9</f>
        <v>0</v>
      </c>
      <c r="BM10" s="127" t="str">
        <f>BK8</f>
        <v>Actual (Cumulative)</v>
      </c>
      <c r="BN10" s="127">
        <v>0</v>
      </c>
      <c r="BO10" s="125">
        <f>BK10</f>
        <v>0</v>
      </c>
      <c r="BP10" s="125">
        <f>BO10</f>
        <v>0</v>
      </c>
      <c r="BQ10" s="125">
        <f>BK11</f>
        <v>0</v>
      </c>
      <c r="BR10" s="125">
        <f>BQ10</f>
        <v>0</v>
      </c>
      <c r="BS10" s="125">
        <f>BK12</f>
        <v>0</v>
      </c>
      <c r="BT10" s="125">
        <f>BS10</f>
        <v>0</v>
      </c>
      <c r="BU10" s="125">
        <f>BK13</f>
        <v>0</v>
      </c>
      <c r="BV10" s="125">
        <f>BU10</f>
        <v>0</v>
      </c>
      <c r="BW10" s="125">
        <f>BK14</f>
        <v>0</v>
      </c>
      <c r="BX10" s="125">
        <f>BW10</f>
        <v>0</v>
      </c>
      <c r="BY10" s="125">
        <f>BK15</f>
        <v>0</v>
      </c>
      <c r="BZ10" s="125">
        <f>BY10</f>
        <v>0</v>
      </c>
      <c r="CA10" s="125">
        <f>BK16</f>
        <v>0</v>
      </c>
      <c r="CB10" s="125">
        <f>CA10</f>
        <v>0</v>
      </c>
      <c r="CC10" s="125">
        <f>BK17</f>
        <v>0</v>
      </c>
      <c r="CD10" s="125">
        <f>CC10</f>
        <v>0</v>
      </c>
      <c r="CE10" s="125">
        <f>BK18</f>
        <v>0</v>
      </c>
      <c r="CF10" s="125">
        <f>CE10</f>
        <v>0</v>
      </c>
      <c r="CG10" s="125">
        <f>BK19</f>
        <v>0</v>
      </c>
      <c r="CH10" s="125">
        <f>CG10</f>
        <v>0</v>
      </c>
      <c r="CI10" s="125">
        <f>BK20</f>
        <v>0</v>
      </c>
      <c r="CJ10" s="125">
        <f>CI10</f>
        <v>0</v>
      </c>
      <c r="CK10" s="125">
        <f>BK21</f>
        <v>0</v>
      </c>
      <c r="CL10" s="125">
        <f>CK10</f>
        <v>0</v>
      </c>
    </row>
    <row r="11" spans="1:90" s="11" customFormat="1" ht="14.25" customHeight="1" x14ac:dyDescent="0.2">
      <c r="A11" s="9" t="str">
        <f>B11&amp;A4</f>
        <v>Feb</v>
      </c>
      <c r="B11" s="85" t="s">
        <v>1</v>
      </c>
      <c r="C11" s="49">
        <f t="shared" si="0"/>
        <v>0</v>
      </c>
      <c r="D11" s="109">
        <f t="shared" ref="D11:D14" si="8">K11</f>
        <v>0</v>
      </c>
      <c r="E11" s="52"/>
      <c r="F11" s="34">
        <f t="shared" ref="F11:F14" si="9">L11</f>
        <v>0</v>
      </c>
      <c r="G11" s="34">
        <f t="shared" ref="G11:G14" si="10">N11</f>
        <v>0</v>
      </c>
      <c r="H11" s="34">
        <f t="shared" ref="H11:H14" si="11">F11+G11</f>
        <v>0</v>
      </c>
      <c r="I11" s="35" t="e">
        <f t="shared" ref="I11:I14" si="12">H11/D11</f>
        <v>#DIV/0!</v>
      </c>
      <c r="J11" s="36" t="e">
        <f>D11*INDEX('Select Year'!Y$11:Y$15,MATCH(NG!C11,'Select Year'!W$11:W$15,0))</f>
        <v>#N/A</v>
      </c>
      <c r="K11" s="55"/>
      <c r="L11" s="229"/>
      <c r="M11" s="231" t="e">
        <f t="shared" ref="M11:M14" si="13">L11/K11</f>
        <v>#DIV/0!</v>
      </c>
      <c r="N11" s="234"/>
      <c r="P11" s="25"/>
      <c r="Q11" s="12"/>
      <c r="W11" s="12"/>
      <c r="X11" s="12"/>
      <c r="Y11" s="12"/>
      <c r="Z11" s="12"/>
      <c r="AA11" s="13"/>
      <c r="AB11" s="12"/>
      <c r="BD11" s="124">
        <f t="shared" si="1"/>
        <v>0</v>
      </c>
      <c r="BE11" s="124" t="str">
        <f t="shared" ref="BE11:BE21" si="14">B11&amp;"-"&amp;C11</f>
        <v>Feb-0</v>
      </c>
      <c r="BF11" s="124" t="str">
        <f t="shared" si="2"/>
        <v>Feb-0</v>
      </c>
      <c r="BG11" s="126">
        <f t="shared" si="3"/>
        <v>0</v>
      </c>
      <c r="BH11" s="126">
        <f t="shared" si="4"/>
        <v>0</v>
      </c>
      <c r="BI11" s="125">
        <f t="shared" si="5"/>
        <v>0</v>
      </c>
      <c r="BJ11" s="125">
        <f t="shared" si="6"/>
        <v>0</v>
      </c>
      <c r="BK11" s="125">
        <f t="shared" ref="BK11:BK21" si="15">BJ11+BK10</f>
        <v>0</v>
      </c>
      <c r="BL11" s="125">
        <f t="shared" si="7"/>
        <v>0</v>
      </c>
      <c r="BM11" s="127" t="str">
        <f>BL8</f>
        <v>Target (Cumulative)</v>
      </c>
      <c r="BN11" s="127">
        <v>0</v>
      </c>
      <c r="BO11" s="127">
        <f>BL10</f>
        <v>0</v>
      </c>
      <c r="BP11" s="127">
        <f>BO11</f>
        <v>0</v>
      </c>
      <c r="BQ11" s="127">
        <f>BL11</f>
        <v>0</v>
      </c>
      <c r="BR11" s="127">
        <f>BQ11</f>
        <v>0</v>
      </c>
      <c r="BS11" s="127">
        <f>BL12</f>
        <v>0</v>
      </c>
      <c r="BT11" s="127">
        <f>BS11</f>
        <v>0</v>
      </c>
      <c r="BU11" s="127">
        <f>BL13</f>
        <v>0</v>
      </c>
      <c r="BV11" s="127">
        <f>BU11</f>
        <v>0</v>
      </c>
      <c r="BW11" s="127">
        <f>BL14</f>
        <v>0</v>
      </c>
      <c r="BX11" s="127">
        <f>BW11</f>
        <v>0</v>
      </c>
      <c r="BY11" s="127">
        <f>BL15</f>
        <v>0</v>
      </c>
      <c r="BZ11" s="127">
        <f>BY11</f>
        <v>0</v>
      </c>
      <c r="CA11" s="127">
        <f>BL16</f>
        <v>0</v>
      </c>
      <c r="CB11" s="127">
        <f>CA11</f>
        <v>0</v>
      </c>
      <c r="CC11" s="127">
        <f>BL17</f>
        <v>0</v>
      </c>
      <c r="CD11" s="127">
        <f>CC11</f>
        <v>0</v>
      </c>
      <c r="CE11" s="127">
        <f>BL18</f>
        <v>0</v>
      </c>
      <c r="CF11" s="127">
        <f>CE11</f>
        <v>0</v>
      </c>
      <c r="CG11" s="127">
        <f>BL19</f>
        <v>0</v>
      </c>
      <c r="CH11" s="127">
        <f>CG11</f>
        <v>0</v>
      </c>
      <c r="CI11" s="127">
        <f>BL20</f>
        <v>0</v>
      </c>
      <c r="CJ11" s="127">
        <f>CI11</f>
        <v>0</v>
      </c>
      <c r="CK11" s="127">
        <f>BL21</f>
        <v>0</v>
      </c>
      <c r="CL11" s="127">
        <f>CK11</f>
        <v>0</v>
      </c>
    </row>
    <row r="12" spans="1:90" s="11" customFormat="1" ht="14.25" customHeight="1" x14ac:dyDescent="0.2">
      <c r="A12" s="9" t="str">
        <f>B12&amp;A4</f>
        <v>Mar</v>
      </c>
      <c r="B12" s="85" t="s">
        <v>2</v>
      </c>
      <c r="C12" s="49">
        <f t="shared" si="0"/>
        <v>0</v>
      </c>
      <c r="D12" s="109">
        <f t="shared" si="8"/>
        <v>0</v>
      </c>
      <c r="E12" s="52"/>
      <c r="F12" s="34">
        <f t="shared" si="9"/>
        <v>0</v>
      </c>
      <c r="G12" s="34">
        <f t="shared" si="10"/>
        <v>0</v>
      </c>
      <c r="H12" s="34">
        <f t="shared" si="11"/>
        <v>0</v>
      </c>
      <c r="I12" s="35" t="e">
        <f t="shared" si="12"/>
        <v>#DIV/0!</v>
      </c>
      <c r="J12" s="36" t="e">
        <f>D12*INDEX('Select Year'!Y$11:Y$15,MATCH(NG!C12,'Select Year'!W$11:W$15,0))</f>
        <v>#N/A</v>
      </c>
      <c r="K12" s="55"/>
      <c r="L12" s="229"/>
      <c r="M12" s="231" t="e">
        <f t="shared" si="13"/>
        <v>#DIV/0!</v>
      </c>
      <c r="N12" s="234"/>
      <c r="P12" s="25"/>
      <c r="Q12" s="12"/>
      <c r="W12" s="12"/>
      <c r="X12" s="12"/>
      <c r="Y12" s="12"/>
      <c r="Z12" s="12"/>
      <c r="AA12" s="13"/>
      <c r="AB12" s="12"/>
      <c r="BD12" s="124">
        <f t="shared" si="1"/>
        <v>0</v>
      </c>
      <c r="BE12" s="124" t="str">
        <f t="shared" si="14"/>
        <v>Mar-0</v>
      </c>
      <c r="BF12" s="124" t="str">
        <f t="shared" si="2"/>
        <v>Mar-0</v>
      </c>
      <c r="BG12" s="126">
        <f t="shared" si="3"/>
        <v>0</v>
      </c>
      <c r="BH12" s="126">
        <f t="shared" si="4"/>
        <v>0</v>
      </c>
      <c r="BI12" s="125">
        <f t="shared" si="5"/>
        <v>0</v>
      </c>
      <c r="BJ12" s="125">
        <f t="shared" si="6"/>
        <v>0</v>
      </c>
      <c r="BK12" s="125">
        <f t="shared" si="15"/>
        <v>0</v>
      </c>
      <c r="BL12" s="125">
        <f t="shared" si="7"/>
        <v>0</v>
      </c>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row>
    <row r="13" spans="1:90" s="11" customFormat="1" ht="14.25" customHeight="1" x14ac:dyDescent="0.2">
      <c r="A13" s="9" t="str">
        <f>B13&amp;A4</f>
        <v>Apr</v>
      </c>
      <c r="B13" s="85" t="s">
        <v>3</v>
      </c>
      <c r="C13" s="49">
        <f t="shared" si="0"/>
        <v>0</v>
      </c>
      <c r="D13" s="109">
        <f t="shared" si="8"/>
        <v>0</v>
      </c>
      <c r="E13" s="52"/>
      <c r="F13" s="34">
        <f t="shared" si="9"/>
        <v>0</v>
      </c>
      <c r="G13" s="34">
        <f t="shared" si="10"/>
        <v>0</v>
      </c>
      <c r="H13" s="34">
        <f t="shared" si="11"/>
        <v>0</v>
      </c>
      <c r="I13" s="35" t="e">
        <f t="shared" si="12"/>
        <v>#DIV/0!</v>
      </c>
      <c r="J13" s="36" t="e">
        <f>D13*INDEX('Select Year'!Y$11:Y$15,MATCH(NG!C13,'Select Year'!W$11:W$15,0))</f>
        <v>#N/A</v>
      </c>
      <c r="K13" s="55"/>
      <c r="L13" s="229"/>
      <c r="M13" s="231" t="e">
        <f t="shared" si="13"/>
        <v>#DIV/0!</v>
      </c>
      <c r="N13" s="234"/>
      <c r="P13" s="25"/>
      <c r="Q13" s="12"/>
      <c r="W13" s="12"/>
      <c r="X13" s="12"/>
      <c r="Y13" s="12"/>
      <c r="Z13" s="12"/>
      <c r="AA13" s="13"/>
      <c r="AB13" s="12"/>
      <c r="BD13" s="124">
        <f t="shared" si="1"/>
        <v>0</v>
      </c>
      <c r="BE13" s="124" t="str">
        <f t="shared" si="14"/>
        <v>Apr-0</v>
      </c>
      <c r="BF13" s="124" t="str">
        <f t="shared" si="2"/>
        <v>Apr-0</v>
      </c>
      <c r="BG13" s="126">
        <f t="shared" si="3"/>
        <v>0</v>
      </c>
      <c r="BH13" s="126">
        <f t="shared" si="4"/>
        <v>0</v>
      </c>
      <c r="BI13" s="125">
        <f t="shared" si="5"/>
        <v>0</v>
      </c>
      <c r="BJ13" s="125">
        <f t="shared" si="6"/>
        <v>0</v>
      </c>
      <c r="BK13" s="125">
        <f t="shared" si="15"/>
        <v>0</v>
      </c>
      <c r="BL13" s="125">
        <f t="shared" si="7"/>
        <v>0</v>
      </c>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row>
    <row r="14" spans="1:90" s="11" customFormat="1" ht="14.25" customHeight="1" x14ac:dyDescent="0.2">
      <c r="A14" s="9" t="str">
        <f>B14&amp;A4</f>
        <v>May</v>
      </c>
      <c r="B14" s="85" t="s">
        <v>4</v>
      </c>
      <c r="C14" s="49">
        <f t="shared" si="0"/>
        <v>0</v>
      </c>
      <c r="D14" s="109">
        <f t="shared" si="8"/>
        <v>0</v>
      </c>
      <c r="E14" s="52"/>
      <c r="F14" s="34">
        <f t="shared" si="9"/>
        <v>0</v>
      </c>
      <c r="G14" s="34">
        <f t="shared" si="10"/>
        <v>0</v>
      </c>
      <c r="H14" s="34">
        <f t="shared" si="11"/>
        <v>0</v>
      </c>
      <c r="I14" s="35" t="e">
        <f t="shared" si="12"/>
        <v>#DIV/0!</v>
      </c>
      <c r="J14" s="36" t="e">
        <f>D14*INDEX('Select Year'!Y$11:Y$15,MATCH(NG!C14,'Select Year'!W$11:W$15,0))</f>
        <v>#N/A</v>
      </c>
      <c r="K14" s="55"/>
      <c r="L14" s="229"/>
      <c r="M14" s="231" t="e">
        <f t="shared" si="13"/>
        <v>#DIV/0!</v>
      </c>
      <c r="N14" s="234"/>
      <c r="P14" s="25"/>
      <c r="Q14" s="12"/>
      <c r="W14" s="12"/>
      <c r="X14" s="12"/>
      <c r="Y14" s="12"/>
      <c r="Z14" s="12"/>
      <c r="AA14" s="13"/>
      <c r="AB14" s="12"/>
      <c r="BD14" s="124">
        <f t="shared" si="1"/>
        <v>0</v>
      </c>
      <c r="BE14" s="124" t="str">
        <f t="shared" si="14"/>
        <v>May-0</v>
      </c>
      <c r="BF14" s="124" t="str">
        <f t="shared" si="2"/>
        <v>May-0</v>
      </c>
      <c r="BG14" s="126">
        <f t="shared" si="3"/>
        <v>0</v>
      </c>
      <c r="BH14" s="126">
        <f t="shared" si="4"/>
        <v>0</v>
      </c>
      <c r="BI14" s="125">
        <f t="shared" si="5"/>
        <v>0</v>
      </c>
      <c r="BJ14" s="125">
        <f t="shared" si="6"/>
        <v>0</v>
      </c>
      <c r="BK14" s="125">
        <f t="shared" si="15"/>
        <v>0</v>
      </c>
      <c r="BL14" s="125">
        <f t="shared" si="7"/>
        <v>0</v>
      </c>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row>
    <row r="15" spans="1:90" s="11" customFormat="1" ht="14.25" customHeight="1" x14ac:dyDescent="0.2">
      <c r="A15" s="9" t="str">
        <f>B15&amp;A4</f>
        <v>Jun</v>
      </c>
      <c r="B15" s="85" t="s">
        <v>5</v>
      </c>
      <c r="C15" s="49">
        <f t="shared" si="0"/>
        <v>0</v>
      </c>
      <c r="D15" s="109">
        <f t="shared" ref="D15:D21" si="16">K15</f>
        <v>0</v>
      </c>
      <c r="E15" s="52"/>
      <c r="F15" s="34">
        <f t="shared" ref="F15:F21" si="17">L15</f>
        <v>0</v>
      </c>
      <c r="G15" s="34">
        <f t="shared" ref="G15:G21" si="18">N15</f>
        <v>0</v>
      </c>
      <c r="H15" s="34">
        <f t="shared" ref="H15:H21" si="19">F15+G15</f>
        <v>0</v>
      </c>
      <c r="I15" s="35" t="e">
        <f t="shared" ref="I15:I21" si="20">H15/D15</f>
        <v>#DIV/0!</v>
      </c>
      <c r="J15" s="36" t="e">
        <f>D15*INDEX('Select Year'!Y$11:Y$15,MATCH(NG!C15,'Select Year'!W$11:W$15,0))</f>
        <v>#N/A</v>
      </c>
      <c r="K15" s="55"/>
      <c r="L15" s="229"/>
      <c r="M15" s="231" t="e">
        <f t="shared" ref="M15:M21" si="21">L15/K15</f>
        <v>#DIV/0!</v>
      </c>
      <c r="N15" s="234"/>
      <c r="P15" s="25"/>
      <c r="Q15" s="12"/>
      <c r="W15" s="12"/>
      <c r="X15" s="12"/>
      <c r="Y15" s="12"/>
      <c r="Z15" s="12"/>
      <c r="AA15" s="13"/>
      <c r="AB15" s="12"/>
      <c r="BD15" s="124">
        <f t="shared" si="1"/>
        <v>0</v>
      </c>
      <c r="BE15" s="124" t="str">
        <f t="shared" si="14"/>
        <v>Jun-0</v>
      </c>
      <c r="BF15" s="124" t="str">
        <f t="shared" si="2"/>
        <v>Jun-0</v>
      </c>
      <c r="BG15" s="126">
        <f t="shared" si="3"/>
        <v>0</v>
      </c>
      <c r="BH15" s="126">
        <f t="shared" si="4"/>
        <v>0</v>
      </c>
      <c r="BI15" s="125">
        <f t="shared" si="5"/>
        <v>0</v>
      </c>
      <c r="BJ15" s="125">
        <f t="shared" si="6"/>
        <v>0</v>
      </c>
      <c r="BK15" s="125">
        <f t="shared" si="15"/>
        <v>0</v>
      </c>
      <c r="BL15" s="125">
        <f t="shared" si="7"/>
        <v>0</v>
      </c>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row>
    <row r="16" spans="1:90" s="11" customFormat="1" ht="14.25" customHeight="1" x14ac:dyDescent="0.2">
      <c r="A16" s="9" t="str">
        <f>B16&amp;A4</f>
        <v>Jul</v>
      </c>
      <c r="B16" s="85" t="s">
        <v>6</v>
      </c>
      <c r="C16" s="49">
        <f t="shared" si="0"/>
        <v>0</v>
      </c>
      <c r="D16" s="109">
        <f t="shared" si="16"/>
        <v>0</v>
      </c>
      <c r="E16" s="52"/>
      <c r="F16" s="34">
        <f t="shared" si="17"/>
        <v>0</v>
      </c>
      <c r="G16" s="34">
        <f t="shared" si="18"/>
        <v>0</v>
      </c>
      <c r="H16" s="34">
        <f t="shared" si="19"/>
        <v>0</v>
      </c>
      <c r="I16" s="35" t="e">
        <f t="shared" si="20"/>
        <v>#DIV/0!</v>
      </c>
      <c r="J16" s="36" t="e">
        <f>D16*INDEX('Select Year'!Y$11:Y$15,MATCH(NG!C16,'Select Year'!W$11:W$15,0))</f>
        <v>#N/A</v>
      </c>
      <c r="K16" s="55"/>
      <c r="L16" s="229"/>
      <c r="M16" s="231" t="e">
        <f t="shared" si="21"/>
        <v>#DIV/0!</v>
      </c>
      <c r="N16" s="234"/>
      <c r="P16" s="25"/>
      <c r="Q16" s="12"/>
      <c r="W16" s="12"/>
      <c r="X16" s="12"/>
      <c r="Y16" s="12"/>
      <c r="Z16" s="12"/>
      <c r="AA16" s="13"/>
      <c r="AB16" s="12"/>
      <c r="BD16" s="124">
        <f t="shared" si="1"/>
        <v>0</v>
      </c>
      <c r="BE16" s="124" t="str">
        <f t="shared" si="14"/>
        <v>Jul-0</v>
      </c>
      <c r="BF16" s="124" t="str">
        <f t="shared" si="2"/>
        <v>Jul-0</v>
      </c>
      <c r="BG16" s="126">
        <f t="shared" si="3"/>
        <v>0</v>
      </c>
      <c r="BH16" s="126">
        <f t="shared" si="4"/>
        <v>0</v>
      </c>
      <c r="BI16" s="125">
        <f t="shared" si="5"/>
        <v>0</v>
      </c>
      <c r="BJ16" s="125">
        <f t="shared" si="6"/>
        <v>0</v>
      </c>
      <c r="BK16" s="125">
        <f t="shared" si="15"/>
        <v>0</v>
      </c>
      <c r="BL16" s="125">
        <f t="shared" si="7"/>
        <v>0</v>
      </c>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row>
    <row r="17" spans="1:90" s="11" customFormat="1" ht="14.25" customHeight="1" x14ac:dyDescent="0.2">
      <c r="A17" s="9" t="str">
        <f>B17&amp;A4</f>
        <v>Aug</v>
      </c>
      <c r="B17" s="85" t="s">
        <v>7</v>
      </c>
      <c r="C17" s="49">
        <f t="shared" si="0"/>
        <v>0</v>
      </c>
      <c r="D17" s="109">
        <f t="shared" si="16"/>
        <v>0</v>
      </c>
      <c r="E17" s="52"/>
      <c r="F17" s="34">
        <f t="shared" si="17"/>
        <v>0</v>
      </c>
      <c r="G17" s="34">
        <f t="shared" si="18"/>
        <v>0</v>
      </c>
      <c r="H17" s="34">
        <f t="shared" si="19"/>
        <v>0</v>
      </c>
      <c r="I17" s="35" t="e">
        <f t="shared" si="20"/>
        <v>#DIV/0!</v>
      </c>
      <c r="J17" s="36" t="e">
        <f>D17*INDEX('Select Year'!Y$11:Y$15,MATCH(NG!C17,'Select Year'!W$11:W$15,0))</f>
        <v>#N/A</v>
      </c>
      <c r="K17" s="55"/>
      <c r="L17" s="229"/>
      <c r="M17" s="231" t="e">
        <f t="shared" si="21"/>
        <v>#DIV/0!</v>
      </c>
      <c r="N17" s="234"/>
      <c r="P17" s="25"/>
      <c r="Q17" s="12"/>
      <c r="W17" s="12"/>
      <c r="X17" s="12"/>
      <c r="Y17" s="12"/>
      <c r="Z17" s="12"/>
      <c r="AA17" s="13"/>
      <c r="AB17" s="12"/>
      <c r="BD17" s="124">
        <f t="shared" si="1"/>
        <v>0</v>
      </c>
      <c r="BE17" s="124" t="str">
        <f t="shared" si="14"/>
        <v>Aug-0</v>
      </c>
      <c r="BF17" s="124" t="str">
        <f t="shared" si="2"/>
        <v>Aug-0</v>
      </c>
      <c r="BG17" s="126">
        <f t="shared" si="3"/>
        <v>0</v>
      </c>
      <c r="BH17" s="126">
        <f t="shared" si="4"/>
        <v>0</v>
      </c>
      <c r="BI17" s="125">
        <f t="shared" si="5"/>
        <v>0</v>
      </c>
      <c r="BJ17" s="125">
        <f t="shared" si="6"/>
        <v>0</v>
      </c>
      <c r="BK17" s="125">
        <f t="shared" si="15"/>
        <v>0</v>
      </c>
      <c r="BL17" s="125">
        <f t="shared" si="7"/>
        <v>0</v>
      </c>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row>
    <row r="18" spans="1:90" s="11" customFormat="1" ht="14.25" customHeight="1" x14ac:dyDescent="0.2">
      <c r="A18" s="9" t="str">
        <f>B18&amp;A4</f>
        <v>Sep</v>
      </c>
      <c r="B18" s="85" t="s">
        <v>8</v>
      </c>
      <c r="C18" s="49">
        <f t="shared" si="0"/>
        <v>0</v>
      </c>
      <c r="D18" s="109">
        <f t="shared" si="16"/>
        <v>0</v>
      </c>
      <c r="E18" s="52"/>
      <c r="F18" s="34">
        <f t="shared" si="17"/>
        <v>0</v>
      </c>
      <c r="G18" s="34">
        <f t="shared" si="18"/>
        <v>0</v>
      </c>
      <c r="H18" s="34">
        <f t="shared" si="19"/>
        <v>0</v>
      </c>
      <c r="I18" s="35" t="e">
        <f t="shared" si="20"/>
        <v>#DIV/0!</v>
      </c>
      <c r="J18" s="36" t="e">
        <f>D18*INDEX('Select Year'!Y$11:Y$15,MATCH(NG!C18,'Select Year'!W$11:W$15,0))</f>
        <v>#N/A</v>
      </c>
      <c r="K18" s="55"/>
      <c r="L18" s="229"/>
      <c r="M18" s="231" t="e">
        <f t="shared" si="21"/>
        <v>#DIV/0!</v>
      </c>
      <c r="N18" s="234"/>
      <c r="P18" s="25"/>
      <c r="Q18" s="12"/>
      <c r="W18" s="12"/>
      <c r="X18" s="12"/>
      <c r="Y18" s="12"/>
      <c r="Z18" s="12"/>
      <c r="AA18" s="13"/>
      <c r="AB18" s="12"/>
      <c r="BD18" s="124">
        <f t="shared" si="1"/>
        <v>0</v>
      </c>
      <c r="BE18" s="124" t="str">
        <f t="shared" si="14"/>
        <v>Sep-0</v>
      </c>
      <c r="BF18" s="124" t="str">
        <f t="shared" si="2"/>
        <v>Sep-0</v>
      </c>
      <c r="BG18" s="126">
        <f t="shared" si="3"/>
        <v>0</v>
      </c>
      <c r="BH18" s="126">
        <f t="shared" si="4"/>
        <v>0</v>
      </c>
      <c r="BI18" s="125">
        <f t="shared" si="5"/>
        <v>0</v>
      </c>
      <c r="BJ18" s="125">
        <f t="shared" si="6"/>
        <v>0</v>
      </c>
      <c r="BK18" s="125">
        <f t="shared" si="15"/>
        <v>0</v>
      </c>
      <c r="BL18" s="125">
        <f t="shared" si="7"/>
        <v>0</v>
      </c>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row>
    <row r="19" spans="1:90" s="11" customFormat="1" ht="14.25" customHeight="1" x14ac:dyDescent="0.2">
      <c r="A19" s="9" t="str">
        <f>B19&amp;A4</f>
        <v>Oct</v>
      </c>
      <c r="B19" s="85" t="s">
        <v>9</v>
      </c>
      <c r="C19" s="49">
        <f t="shared" si="0"/>
        <v>0</v>
      </c>
      <c r="D19" s="109">
        <f t="shared" si="16"/>
        <v>0</v>
      </c>
      <c r="E19" s="52"/>
      <c r="F19" s="34">
        <f t="shared" si="17"/>
        <v>0</v>
      </c>
      <c r="G19" s="34">
        <f t="shared" si="18"/>
        <v>0</v>
      </c>
      <c r="H19" s="34">
        <f t="shared" si="19"/>
        <v>0</v>
      </c>
      <c r="I19" s="35" t="e">
        <f t="shared" si="20"/>
        <v>#DIV/0!</v>
      </c>
      <c r="J19" s="36" t="e">
        <f>D19*INDEX('Select Year'!Y$11:Y$15,MATCH(NG!C19,'Select Year'!W$11:W$15,0))</f>
        <v>#N/A</v>
      </c>
      <c r="K19" s="55"/>
      <c r="L19" s="229"/>
      <c r="M19" s="231" t="e">
        <f t="shared" si="21"/>
        <v>#DIV/0!</v>
      </c>
      <c r="N19" s="234"/>
      <c r="P19" s="25"/>
      <c r="Q19" s="12"/>
      <c r="W19" s="12"/>
      <c r="X19" s="12"/>
      <c r="Y19" s="12"/>
      <c r="Z19" s="12"/>
      <c r="AA19" s="13"/>
      <c r="AB19" s="12"/>
      <c r="BD19" s="124">
        <f t="shared" si="1"/>
        <v>0</v>
      </c>
      <c r="BE19" s="124" t="str">
        <f t="shared" si="14"/>
        <v>Oct-0</v>
      </c>
      <c r="BF19" s="124" t="str">
        <f t="shared" si="2"/>
        <v>Oct-0</v>
      </c>
      <c r="BG19" s="126">
        <f t="shared" si="3"/>
        <v>0</v>
      </c>
      <c r="BH19" s="126">
        <f t="shared" si="4"/>
        <v>0</v>
      </c>
      <c r="BI19" s="125">
        <f t="shared" si="5"/>
        <v>0</v>
      </c>
      <c r="BJ19" s="125">
        <f t="shared" si="6"/>
        <v>0</v>
      </c>
      <c r="BK19" s="125">
        <f t="shared" si="15"/>
        <v>0</v>
      </c>
      <c r="BL19" s="125">
        <f t="shared" si="7"/>
        <v>0</v>
      </c>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row>
    <row r="20" spans="1:90" s="11" customFormat="1" ht="14.25" customHeight="1" x14ac:dyDescent="0.2">
      <c r="A20" s="9" t="str">
        <f>B20&amp;A4</f>
        <v>Nov</v>
      </c>
      <c r="B20" s="85" t="s">
        <v>10</v>
      </c>
      <c r="C20" s="49">
        <f t="shared" si="0"/>
        <v>0</v>
      </c>
      <c r="D20" s="109">
        <f t="shared" si="16"/>
        <v>0</v>
      </c>
      <c r="E20" s="52"/>
      <c r="F20" s="34">
        <f t="shared" si="17"/>
        <v>0</v>
      </c>
      <c r="G20" s="34">
        <f t="shared" si="18"/>
        <v>0</v>
      </c>
      <c r="H20" s="34">
        <f t="shared" si="19"/>
        <v>0</v>
      </c>
      <c r="I20" s="35" t="e">
        <f t="shared" si="20"/>
        <v>#DIV/0!</v>
      </c>
      <c r="J20" s="36" t="e">
        <f>D20*INDEX('Select Year'!Y$11:Y$15,MATCH(NG!C20,'Select Year'!W$11:W$15,0))</f>
        <v>#N/A</v>
      </c>
      <c r="K20" s="55"/>
      <c r="L20" s="229"/>
      <c r="M20" s="231" t="e">
        <f t="shared" si="21"/>
        <v>#DIV/0!</v>
      </c>
      <c r="N20" s="234"/>
      <c r="P20" s="25"/>
      <c r="Q20" s="12"/>
      <c r="W20" s="12"/>
      <c r="X20" s="12"/>
      <c r="Y20" s="12"/>
      <c r="Z20" s="12"/>
      <c r="AA20" s="13"/>
      <c r="AB20" s="12"/>
      <c r="BD20" s="124">
        <f t="shared" si="1"/>
        <v>0</v>
      </c>
      <c r="BE20" s="124" t="str">
        <f t="shared" si="14"/>
        <v>Nov-0</v>
      </c>
      <c r="BF20" s="124" t="str">
        <f t="shared" si="2"/>
        <v>Nov-0</v>
      </c>
      <c r="BG20" s="126">
        <f t="shared" si="3"/>
        <v>0</v>
      </c>
      <c r="BH20" s="126">
        <f t="shared" si="4"/>
        <v>0</v>
      </c>
      <c r="BI20" s="125">
        <f t="shared" si="5"/>
        <v>0</v>
      </c>
      <c r="BJ20" s="125">
        <f t="shared" si="6"/>
        <v>0</v>
      </c>
      <c r="BK20" s="125">
        <f t="shared" si="15"/>
        <v>0</v>
      </c>
      <c r="BL20" s="125">
        <f t="shared" si="7"/>
        <v>0</v>
      </c>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row>
    <row r="21" spans="1:90" s="11" customFormat="1" ht="14.25" customHeight="1" thickBot="1" x14ac:dyDescent="0.25">
      <c r="A21" s="9" t="str">
        <f>B21&amp;A4</f>
        <v>Dec</v>
      </c>
      <c r="B21" s="550" t="s">
        <v>11</v>
      </c>
      <c r="C21" s="551">
        <f t="shared" si="0"/>
        <v>0</v>
      </c>
      <c r="D21" s="241">
        <f t="shared" si="16"/>
        <v>0</v>
      </c>
      <c r="E21" s="54"/>
      <c r="F21" s="242">
        <f t="shared" si="17"/>
        <v>0</v>
      </c>
      <c r="G21" s="242">
        <f t="shared" si="18"/>
        <v>0</v>
      </c>
      <c r="H21" s="242">
        <f t="shared" si="19"/>
        <v>0</v>
      </c>
      <c r="I21" s="243" t="e">
        <f t="shared" si="20"/>
        <v>#DIV/0!</v>
      </c>
      <c r="J21" s="244" t="e">
        <f>D21*INDEX('Select Year'!Y$11:Y$15,MATCH(NG!C21,'Select Year'!W$11:W$15,0))</f>
        <v>#N/A</v>
      </c>
      <c r="K21" s="55"/>
      <c r="L21" s="56"/>
      <c r="M21" s="245" t="e">
        <f t="shared" si="21"/>
        <v>#DIV/0!</v>
      </c>
      <c r="N21" s="234"/>
      <c r="P21" s="25"/>
      <c r="Q21" s="12"/>
      <c r="W21" s="12"/>
      <c r="X21" s="12"/>
      <c r="Y21" s="12"/>
      <c r="Z21" s="12"/>
      <c r="AA21" s="13"/>
      <c r="AB21" s="12"/>
      <c r="BD21" s="124">
        <f t="shared" si="1"/>
        <v>0</v>
      </c>
      <c r="BE21" s="124" t="str">
        <f t="shared" si="14"/>
        <v>Dec-0</v>
      </c>
      <c r="BF21" s="124" t="str">
        <f t="shared" si="2"/>
        <v>Dec-0</v>
      </c>
      <c r="BG21" s="126">
        <f t="shared" si="3"/>
        <v>0</v>
      </c>
      <c r="BH21" s="126">
        <f t="shared" si="4"/>
        <v>0</v>
      </c>
      <c r="BI21" s="125">
        <f t="shared" si="5"/>
        <v>0</v>
      </c>
      <c r="BJ21" s="125">
        <f t="shared" si="6"/>
        <v>0</v>
      </c>
      <c r="BK21" s="125">
        <f t="shared" si="15"/>
        <v>0</v>
      </c>
      <c r="BL21" s="125">
        <f t="shared" si="7"/>
        <v>0</v>
      </c>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row>
    <row r="22" spans="1:90" s="40" customFormat="1" ht="19.5" customHeight="1" thickBot="1" x14ac:dyDescent="0.25">
      <c r="A22" s="9" t="str">
        <f>B22&amp;A4</f>
        <v>Total</v>
      </c>
      <c r="B22" s="114" t="s">
        <v>24</v>
      </c>
      <c r="C22" s="552">
        <f>Year1</f>
        <v>0</v>
      </c>
      <c r="D22" s="69">
        <f>SUM(D10:D21)</f>
        <v>0</v>
      </c>
      <c r="E22" s="70">
        <f>SUM(E10:E21)</f>
        <v>0</v>
      </c>
      <c r="F22" s="71">
        <f>SUM(F10:F21)</f>
        <v>0</v>
      </c>
      <c r="G22" s="71">
        <f>SUM(G10:G21)</f>
        <v>0</v>
      </c>
      <c r="H22" s="71">
        <f>SUM(H10:H21)</f>
        <v>0</v>
      </c>
      <c r="I22" s="72" t="str">
        <f>IF((K22)=0,"",H22/(D22))</f>
        <v/>
      </c>
      <c r="J22" s="73" t="e">
        <f>SUM(J10:J21)</f>
        <v>#N/A</v>
      </c>
      <c r="K22" s="70">
        <f>SUM(K10:K21)</f>
        <v>0</v>
      </c>
      <c r="L22" s="71">
        <f>SUM(L10:L21)</f>
        <v>0</v>
      </c>
      <c r="M22" s="269" t="e">
        <f>L22/K22</f>
        <v>#DIV/0!</v>
      </c>
      <c r="N22" s="78">
        <f>SUM(N10:N21)</f>
        <v>0</v>
      </c>
      <c r="P22" s="41"/>
      <c r="Q22" s="41"/>
      <c r="W22" s="41"/>
      <c r="X22" s="41"/>
      <c r="Y22" s="41"/>
      <c r="Z22" s="42"/>
      <c r="AA22" s="41"/>
      <c r="AB22" s="41"/>
      <c r="BD22" s="128"/>
      <c r="BE22" s="128"/>
      <c r="BF22" s="128"/>
      <c r="BG22" s="129"/>
      <c r="BH22" s="129"/>
      <c r="BI22" s="130">
        <f>K22</f>
        <v>0</v>
      </c>
      <c r="BJ22" s="128"/>
      <c r="BK22" s="128"/>
      <c r="BL22" s="128"/>
      <c r="BM22" s="128"/>
      <c r="BN22" s="128"/>
      <c r="BO22" s="128"/>
      <c r="BP22" s="128"/>
      <c r="BQ22" s="128"/>
      <c r="BR22" s="128"/>
      <c r="BS22" s="128"/>
      <c r="BT22" s="128"/>
      <c r="BU22" s="128"/>
      <c r="BV22" s="128"/>
      <c r="BW22" s="128"/>
      <c r="BX22" s="128"/>
      <c r="BY22" s="128"/>
      <c r="BZ22" s="128"/>
      <c r="CA22" s="128"/>
      <c r="CB22" s="128"/>
      <c r="CC22" s="128"/>
      <c r="CD22" s="128"/>
      <c r="CE22" s="128"/>
      <c r="CF22" s="128"/>
      <c r="CG22" s="128"/>
      <c r="CH22" s="128"/>
      <c r="CI22" s="128"/>
      <c r="CJ22" s="128"/>
      <c r="CK22" s="128"/>
      <c r="CL22" s="128"/>
    </row>
    <row r="23" spans="1:90" s="27" customFormat="1" ht="15" customHeight="1" thickBot="1" x14ac:dyDescent="0.25">
      <c r="A23" s="31"/>
      <c r="B23" s="43"/>
      <c r="C23" s="43"/>
      <c r="D23" s="44"/>
      <c r="F23" s="45"/>
      <c r="G23" s="45"/>
      <c r="H23" s="45"/>
      <c r="I23" s="46"/>
      <c r="J23" s="47"/>
      <c r="K23" s="44"/>
      <c r="L23" s="45"/>
      <c r="M23" s="46"/>
      <c r="N23" s="45"/>
      <c r="P23" s="28"/>
      <c r="Q23" s="28"/>
      <c r="W23" s="28"/>
      <c r="X23" s="28"/>
      <c r="Y23" s="28"/>
      <c r="Z23" s="29"/>
      <c r="AA23" s="28"/>
      <c r="AB23" s="28"/>
    </row>
    <row r="24" spans="1:90" s="27" customFormat="1" ht="15" customHeight="1" x14ac:dyDescent="0.2">
      <c r="A24" s="31"/>
      <c r="B24" s="591">
        <f>Year1</f>
        <v>0</v>
      </c>
      <c r="C24" s="592"/>
      <c r="D24" s="406"/>
      <c r="E24" s="406"/>
      <c r="F24" s="407"/>
      <c r="G24" s="407"/>
      <c r="H24" s="407"/>
      <c r="I24" s="408"/>
      <c r="J24" s="409"/>
      <c r="K24" s="406"/>
      <c r="L24" s="407"/>
      <c r="M24" s="408"/>
      <c r="N24" s="407"/>
      <c r="O24" s="408"/>
      <c r="P24" s="427"/>
      <c r="Q24" s="427"/>
      <c r="R24" s="408"/>
      <c r="S24" s="408"/>
      <c r="T24" s="408"/>
      <c r="U24" s="408"/>
      <c r="V24" s="408"/>
      <c r="W24" s="427"/>
      <c r="X24" s="428"/>
      <c r="Y24" s="28"/>
      <c r="Z24" s="29"/>
      <c r="AA24" s="28"/>
      <c r="AB24" s="28"/>
    </row>
    <row r="25" spans="1:90" s="27" customFormat="1" ht="75.75" customHeight="1" x14ac:dyDescent="0.2">
      <c r="A25" s="31"/>
      <c r="B25" s="593"/>
      <c r="C25" s="594"/>
      <c r="D25" s="411"/>
      <c r="E25" s="411"/>
      <c r="F25" s="412"/>
      <c r="G25" s="412"/>
      <c r="H25" s="412"/>
      <c r="I25" s="413"/>
      <c r="J25" s="414"/>
      <c r="K25" s="411"/>
      <c r="L25" s="412"/>
      <c r="M25" s="413"/>
      <c r="N25" s="412"/>
      <c r="O25" s="413"/>
      <c r="P25" s="429"/>
      <c r="Q25" s="429"/>
      <c r="R25" s="413"/>
      <c r="S25" s="413"/>
      <c r="T25" s="413"/>
      <c r="U25" s="413"/>
      <c r="V25" s="413"/>
      <c r="W25" s="429"/>
      <c r="X25" s="430"/>
      <c r="Y25" s="28"/>
      <c r="Z25" s="29"/>
      <c r="AA25" s="28"/>
      <c r="AB25" s="28"/>
    </row>
    <row r="26" spans="1:90" s="27" customFormat="1" ht="75.75" customHeight="1" x14ac:dyDescent="0.2">
      <c r="A26" s="31"/>
      <c r="B26" s="593"/>
      <c r="C26" s="594"/>
      <c r="D26" s="411"/>
      <c r="E26" s="411"/>
      <c r="F26" s="412"/>
      <c r="G26" s="412"/>
      <c r="H26" s="412"/>
      <c r="I26" s="413"/>
      <c r="J26" s="414"/>
      <c r="K26" s="411"/>
      <c r="L26" s="412"/>
      <c r="M26" s="413"/>
      <c r="N26" s="412"/>
      <c r="O26" s="413"/>
      <c r="P26" s="429"/>
      <c r="Q26" s="429"/>
      <c r="R26" s="413"/>
      <c r="S26" s="413"/>
      <c r="T26" s="413"/>
      <c r="U26" s="413"/>
      <c r="V26" s="413"/>
      <c r="W26" s="429"/>
      <c r="X26" s="430"/>
      <c r="Y26" s="28"/>
      <c r="Z26" s="29"/>
      <c r="AA26" s="28"/>
      <c r="AB26" s="28"/>
    </row>
    <row r="27" spans="1:90" s="27" customFormat="1" ht="75.75" customHeight="1" x14ac:dyDescent="0.2">
      <c r="A27" s="31"/>
      <c r="B27" s="593"/>
      <c r="C27" s="594"/>
      <c r="D27" s="411"/>
      <c r="E27" s="411"/>
      <c r="F27" s="412"/>
      <c r="G27" s="412"/>
      <c r="H27" s="412"/>
      <c r="I27" s="413"/>
      <c r="J27" s="414"/>
      <c r="K27" s="411"/>
      <c r="L27" s="412"/>
      <c r="M27" s="413"/>
      <c r="N27" s="412"/>
      <c r="O27" s="413"/>
      <c r="P27" s="429"/>
      <c r="Q27" s="429"/>
      <c r="R27" s="413"/>
      <c r="S27" s="413"/>
      <c r="T27" s="413"/>
      <c r="U27" s="413"/>
      <c r="V27" s="413"/>
      <c r="W27" s="429"/>
      <c r="X27" s="430"/>
      <c r="Y27" s="28"/>
      <c r="Z27" s="29"/>
      <c r="AA27" s="28"/>
      <c r="AB27" s="28"/>
    </row>
    <row r="28" spans="1:90" s="27" customFormat="1" ht="75.75" customHeight="1" thickBot="1" x14ac:dyDescent="0.25">
      <c r="A28" s="31"/>
      <c r="B28" s="595"/>
      <c r="C28" s="596"/>
      <c r="D28" s="416"/>
      <c r="E28" s="416"/>
      <c r="F28" s="417"/>
      <c r="G28" s="417"/>
      <c r="H28" s="417"/>
      <c r="I28" s="418"/>
      <c r="J28" s="419"/>
      <c r="K28" s="416"/>
      <c r="L28" s="417"/>
      <c r="M28" s="418"/>
      <c r="N28" s="417"/>
      <c r="O28" s="418"/>
      <c r="P28" s="431"/>
      <c r="Q28" s="431"/>
      <c r="R28" s="418"/>
      <c r="S28" s="418"/>
      <c r="T28" s="418"/>
      <c r="U28" s="418"/>
      <c r="V28" s="418"/>
      <c r="W28" s="431"/>
      <c r="X28" s="432"/>
      <c r="Y28" s="28"/>
      <c r="Z28" s="29"/>
      <c r="AA28" s="28"/>
      <c r="AB28" s="28"/>
    </row>
    <row r="29" spans="1:90" s="27" customFormat="1" ht="75.75" customHeight="1" x14ac:dyDescent="0.2">
      <c r="A29" s="31"/>
      <c r="B29" s="620">
        <f>B24</f>
        <v>0</v>
      </c>
      <c r="C29" s="599"/>
      <c r="D29" s="421"/>
      <c r="E29" s="421"/>
      <c r="F29" s="422"/>
      <c r="G29" s="422"/>
      <c r="H29" s="422"/>
      <c r="I29" s="423"/>
      <c r="J29" s="424"/>
      <c r="K29" s="421"/>
      <c r="L29" s="422"/>
      <c r="M29" s="423"/>
      <c r="N29" s="422"/>
      <c r="O29" s="433"/>
      <c r="P29" s="434"/>
      <c r="Q29" s="28"/>
      <c r="W29" s="28"/>
      <c r="X29" s="28"/>
      <c r="Y29" s="28"/>
      <c r="Z29" s="29"/>
      <c r="AA29" s="28"/>
      <c r="AB29" s="28"/>
    </row>
    <row r="30" spans="1:90" s="27" customFormat="1" ht="75.75" customHeight="1" x14ac:dyDescent="0.2">
      <c r="A30" s="31"/>
      <c r="B30" s="599"/>
      <c r="C30" s="599"/>
      <c r="D30" s="421"/>
      <c r="E30" s="421"/>
      <c r="F30" s="422"/>
      <c r="G30" s="422"/>
      <c r="H30" s="422"/>
      <c r="I30" s="423"/>
      <c r="J30" s="424"/>
      <c r="K30" s="421"/>
      <c r="L30" s="422"/>
      <c r="M30" s="423"/>
      <c r="N30" s="422"/>
      <c r="O30" s="433"/>
      <c r="P30" s="434"/>
      <c r="Q30" s="28"/>
      <c r="W30" s="28"/>
      <c r="X30" s="28"/>
      <c r="Y30" s="28"/>
      <c r="Z30" s="29"/>
      <c r="AA30" s="28"/>
      <c r="AB30" s="28"/>
    </row>
    <row r="31" spans="1:90" s="27" customFormat="1" ht="75.75" customHeight="1" x14ac:dyDescent="0.2">
      <c r="A31" s="31"/>
      <c r="B31" s="599"/>
      <c r="C31" s="599"/>
      <c r="D31" s="421"/>
      <c r="E31" s="421"/>
      <c r="F31" s="422"/>
      <c r="G31" s="422"/>
      <c r="H31" s="422"/>
      <c r="I31" s="423"/>
      <c r="J31" s="424"/>
      <c r="K31" s="421"/>
      <c r="L31" s="422"/>
      <c r="M31" s="423"/>
      <c r="N31" s="422"/>
      <c r="O31" s="433"/>
      <c r="P31" s="434"/>
      <c r="Q31" s="28"/>
      <c r="W31" s="28"/>
      <c r="X31" s="28"/>
      <c r="Y31" s="28"/>
      <c r="Z31" s="29"/>
      <c r="AA31" s="28"/>
      <c r="AB31" s="28"/>
    </row>
    <row r="32" spans="1:90" s="27" customFormat="1" ht="75.75" customHeight="1" x14ac:dyDescent="0.2">
      <c r="A32" s="31"/>
      <c r="B32" s="599"/>
      <c r="C32" s="599"/>
      <c r="D32" s="421"/>
      <c r="E32" s="421"/>
      <c r="F32" s="422"/>
      <c r="G32" s="422"/>
      <c r="H32" s="422"/>
      <c r="I32" s="423"/>
      <c r="J32" s="424"/>
      <c r="K32" s="421"/>
      <c r="L32" s="422"/>
      <c r="M32" s="423"/>
      <c r="N32" s="422"/>
      <c r="O32" s="433"/>
      <c r="P32" s="434"/>
      <c r="Q32" s="28"/>
      <c r="W32" s="28"/>
      <c r="X32" s="28"/>
      <c r="Y32" s="28"/>
      <c r="Z32" s="29"/>
      <c r="AA32" s="28"/>
      <c r="AB32" s="28"/>
    </row>
    <row r="33" spans="1:90" s="27" customFormat="1" ht="16.5" customHeight="1" x14ac:dyDescent="0.2">
      <c r="A33" s="31"/>
      <c r="B33" s="599"/>
      <c r="C33" s="599"/>
      <c r="D33" s="421"/>
      <c r="E33" s="421"/>
      <c r="F33" s="422"/>
      <c r="G33" s="422"/>
      <c r="H33" s="422"/>
      <c r="I33" s="423"/>
      <c r="J33" s="424"/>
      <c r="K33" s="421"/>
      <c r="L33" s="422"/>
      <c r="M33" s="423"/>
      <c r="N33" s="422"/>
      <c r="O33" s="433"/>
      <c r="P33" s="434"/>
      <c r="Q33" s="28"/>
      <c r="W33" s="28"/>
      <c r="X33" s="28"/>
      <c r="Y33" s="28"/>
      <c r="Z33" s="29"/>
      <c r="AA33" s="28"/>
      <c r="AB33" s="28"/>
    </row>
    <row r="34" spans="1:90" ht="15" customHeight="1" thickBot="1" x14ac:dyDescent="0.25"/>
    <row r="35" spans="1:90" s="303" customFormat="1" ht="23.25" customHeight="1" thickTop="1" thickBot="1" x14ac:dyDescent="0.45">
      <c r="A35" s="300"/>
      <c r="B35" s="301" t="s">
        <v>120</v>
      </c>
      <c r="C35" s="302"/>
      <c r="D35" s="302"/>
      <c r="E35" s="302"/>
      <c r="F35" s="302"/>
      <c r="G35" s="302"/>
      <c r="H35" s="302"/>
      <c r="I35" s="302"/>
      <c r="J35" s="302"/>
      <c r="P35" s="304"/>
      <c r="Q35" s="304"/>
      <c r="W35" s="304"/>
      <c r="X35" s="304"/>
      <c r="Y35" s="304"/>
      <c r="Z35" s="304"/>
      <c r="AA35" s="305"/>
      <c r="AB35" s="304"/>
    </row>
    <row r="36" spans="1:90" s="11" customFormat="1" ht="21" customHeight="1" x14ac:dyDescent="0.2">
      <c r="A36" s="9"/>
      <c r="B36" s="61"/>
      <c r="C36" s="62" t="s">
        <v>52</v>
      </c>
      <c r="D36" s="606"/>
      <c r="E36" s="616"/>
      <c r="F36" s="63"/>
      <c r="G36" s="64"/>
      <c r="H36" s="62" t="s">
        <v>53</v>
      </c>
      <c r="I36" s="606" t="s">
        <v>59</v>
      </c>
      <c r="J36" s="607"/>
      <c r="K36" s="624"/>
      <c r="L36" s="625"/>
      <c r="M36" s="625"/>
      <c r="N36" s="621"/>
      <c r="P36" s="12"/>
      <c r="Q36" s="12"/>
      <c r="W36" s="12"/>
      <c r="X36" s="12"/>
      <c r="Y36" s="12"/>
      <c r="Z36" s="12"/>
      <c r="AA36" s="13"/>
      <c r="AB36" s="12"/>
    </row>
    <row r="37" spans="1:90" s="11" customFormat="1" ht="21" customHeight="1" thickBot="1" x14ac:dyDescent="0.25">
      <c r="A37" s="9"/>
      <c r="B37" s="65"/>
      <c r="C37" s="66" t="s">
        <v>55</v>
      </c>
      <c r="D37" s="604" t="s">
        <v>91</v>
      </c>
      <c r="E37" s="605"/>
      <c r="F37" s="67"/>
      <c r="G37" s="68"/>
      <c r="H37" s="66" t="s">
        <v>35</v>
      </c>
      <c r="I37" s="604" t="s">
        <v>91</v>
      </c>
      <c r="J37" s="608"/>
      <c r="K37" s="624"/>
      <c r="L37" s="625"/>
      <c r="M37" s="625"/>
      <c r="N37" s="621"/>
      <c r="P37" s="12"/>
      <c r="Q37" s="12"/>
      <c r="W37" s="12"/>
      <c r="X37" s="12"/>
      <c r="Y37" s="12"/>
      <c r="Z37" s="12"/>
      <c r="AA37" s="13"/>
      <c r="AB37" s="12"/>
    </row>
    <row r="38" spans="1:90" s="11" customFormat="1" ht="3" customHeight="1" thickBot="1" x14ac:dyDescent="0.25">
      <c r="A38" s="30"/>
      <c r="B38" s="15"/>
      <c r="C38" s="16"/>
      <c r="D38" s="17"/>
      <c r="E38" s="17"/>
      <c r="F38" s="18"/>
      <c r="G38" s="19"/>
      <c r="H38" s="17"/>
      <c r="I38" s="20"/>
      <c r="J38" s="21"/>
      <c r="K38" s="17"/>
      <c r="P38" s="12"/>
      <c r="Q38" s="12"/>
      <c r="W38" s="12"/>
      <c r="X38" s="12"/>
      <c r="Y38" s="12"/>
      <c r="Z38" s="12"/>
      <c r="AA38" s="13"/>
      <c r="AB38" s="12"/>
    </row>
    <row r="39" spans="1:90" s="23" customFormat="1" ht="27" customHeight="1" x14ac:dyDescent="0.2">
      <c r="A39" s="9"/>
      <c r="B39" s="562" t="s">
        <v>102</v>
      </c>
      <c r="C39" s="617"/>
      <c r="D39" s="79" t="s">
        <v>58</v>
      </c>
      <c r="E39" s="80"/>
      <c r="F39" s="80"/>
      <c r="G39" s="80"/>
      <c r="H39" s="80"/>
      <c r="I39" s="80"/>
      <c r="J39" s="80"/>
      <c r="K39" s="609" t="str">
        <f>" &lt;&lt;&lt; EXAMPLE &gt;&gt;&gt; "&amp;K7</f>
        <v xml:space="preserve"> &lt;&lt;&lt; EXAMPLE &gt;&gt;&gt; Natural Gas Units</v>
      </c>
      <c r="L39" s="609"/>
      <c r="M39" s="609"/>
      <c r="N39" s="233" t="s">
        <v>94</v>
      </c>
      <c r="BE39" s="115"/>
      <c r="BF39" s="115"/>
      <c r="BG39" s="13"/>
      <c r="BH39" s="13"/>
      <c r="BI39" s="13"/>
    </row>
    <row r="40" spans="1:90" s="24" customFormat="1" ht="36" x14ac:dyDescent="0.2">
      <c r="A40" s="9"/>
      <c r="B40" s="564"/>
      <c r="C40" s="618"/>
      <c r="D40" s="50" t="s">
        <v>38</v>
      </c>
      <c r="E40" s="50" t="s">
        <v>73</v>
      </c>
      <c r="F40" s="50" t="s">
        <v>33</v>
      </c>
      <c r="G40" s="50" t="s">
        <v>27</v>
      </c>
      <c r="H40" s="50" t="s">
        <v>18</v>
      </c>
      <c r="I40" s="50" t="s">
        <v>32</v>
      </c>
      <c r="J40" s="50" t="s">
        <v>47</v>
      </c>
      <c r="K40" s="50" t="s">
        <v>13</v>
      </c>
      <c r="L40" s="50" t="s">
        <v>18</v>
      </c>
      <c r="M40" s="50" t="s">
        <v>17</v>
      </c>
      <c r="N40" s="82" t="s">
        <v>100</v>
      </c>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row>
    <row r="41" spans="1:90" s="25" customFormat="1" ht="14.25" customHeight="1" thickBot="1" x14ac:dyDescent="0.25">
      <c r="A41" s="9"/>
      <c r="B41" s="566"/>
      <c r="C41" s="619"/>
      <c r="D41" s="51" t="s">
        <v>14</v>
      </c>
      <c r="E41" s="51" t="s">
        <v>14</v>
      </c>
      <c r="F41" s="51" t="s">
        <v>15</v>
      </c>
      <c r="G41" s="51" t="s">
        <v>15</v>
      </c>
      <c r="H41" s="51" t="s">
        <v>15</v>
      </c>
      <c r="I41" s="51" t="s">
        <v>39</v>
      </c>
      <c r="J41" s="51" t="s">
        <v>48</v>
      </c>
      <c r="K41" s="236" t="s">
        <v>14</v>
      </c>
      <c r="L41" s="236" t="s">
        <v>15</v>
      </c>
      <c r="M41" s="236" t="s">
        <v>39</v>
      </c>
      <c r="N41" s="237" t="s">
        <v>15</v>
      </c>
      <c r="BG41" s="117"/>
      <c r="BH41" s="117"/>
      <c r="BI41" s="117"/>
      <c r="BJ41" s="117"/>
      <c r="BK41" s="117"/>
      <c r="BL41" s="117"/>
      <c r="BM41" s="117"/>
      <c r="BN41" s="117"/>
      <c r="BO41" s="117"/>
      <c r="BP41" s="117"/>
      <c r="BQ41" s="117"/>
      <c r="BR41" s="117"/>
      <c r="BS41" s="117"/>
      <c r="BT41" s="117"/>
      <c r="BU41" s="117"/>
      <c r="BV41" s="117"/>
      <c r="BW41" s="117"/>
      <c r="BX41" s="117"/>
      <c r="BY41" s="117"/>
      <c r="BZ41" s="117"/>
      <c r="CA41" s="117"/>
      <c r="CB41" s="117"/>
      <c r="CC41" s="117"/>
      <c r="CD41" s="117"/>
      <c r="CE41" s="117"/>
      <c r="CF41" s="117"/>
      <c r="CG41" s="117"/>
      <c r="CH41" s="117"/>
      <c r="CI41" s="117"/>
      <c r="CJ41" s="117"/>
      <c r="CK41" s="117"/>
      <c r="CL41" s="117"/>
    </row>
    <row r="42" spans="1:90" ht="14.25" customHeight="1" x14ac:dyDescent="0.2">
      <c r="A42" s="9" t="str">
        <f>B42&amp;F36</f>
        <v>Jan</v>
      </c>
      <c r="B42" s="84" t="s">
        <v>0</v>
      </c>
      <c r="C42" s="49">
        <f t="shared" ref="C42:C53" si="22">Year1</f>
        <v>0</v>
      </c>
      <c r="D42" s="246">
        <f>K42</f>
        <v>8500</v>
      </c>
      <c r="E42" s="248">
        <v>7500</v>
      </c>
      <c r="F42" s="247">
        <f>L42</f>
        <v>427.37759999999997</v>
      </c>
      <c r="G42" s="247">
        <f>N42</f>
        <v>12.12</v>
      </c>
      <c r="H42" s="247">
        <f>F42+G42</f>
        <v>439.49759999999998</v>
      </c>
      <c r="I42" s="249">
        <f>H42/D42</f>
        <v>5.1705599999999997E-2</v>
      </c>
      <c r="J42" s="250" t="e">
        <f>D42*INDEX('Select Year'!Y$11:Y$15,MATCH(NG!C42,'Select Year'!W$11:W$15,0))</f>
        <v>#N/A</v>
      </c>
      <c r="K42" s="251">
        <v>8500</v>
      </c>
      <c r="L42" s="252">
        <v>427.37759999999997</v>
      </c>
      <c r="M42" s="253">
        <f>L42/K42</f>
        <v>5.0279717647058818E-2</v>
      </c>
      <c r="N42" s="254">
        <v>12.12</v>
      </c>
      <c r="BG42" s="121"/>
      <c r="BH42" s="121"/>
      <c r="BI42" s="120"/>
      <c r="BJ42" s="120"/>
      <c r="BK42" s="120"/>
      <c r="BL42" s="120"/>
      <c r="BM42" s="7"/>
      <c r="BN42" s="7"/>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row>
    <row r="43" spans="1:90" ht="14.25" customHeight="1" x14ac:dyDescent="0.2">
      <c r="A43" s="9" t="str">
        <f>B43&amp;F36</f>
        <v>Feb</v>
      </c>
      <c r="B43" s="85" t="s">
        <v>1</v>
      </c>
      <c r="C43" s="49">
        <f t="shared" si="22"/>
        <v>0</v>
      </c>
      <c r="D43" s="255">
        <f t="shared" ref="D43:D53" si="23">K43</f>
        <v>8110</v>
      </c>
      <c r="E43" s="180">
        <v>7500</v>
      </c>
      <c r="F43" s="181">
        <f t="shared" ref="F43:F53" si="24">L43</f>
        <v>411.24719999999996</v>
      </c>
      <c r="G43" s="181">
        <f t="shared" ref="G43:G53" si="25">N43</f>
        <v>12.12</v>
      </c>
      <c r="H43" s="181">
        <f t="shared" ref="H43:H53" si="26">F43+G43</f>
        <v>423.36719999999997</v>
      </c>
      <c r="I43" s="182">
        <f t="shared" ref="I43:I53" si="27">H43/D43</f>
        <v>5.2203107274969171E-2</v>
      </c>
      <c r="J43" s="183" t="e">
        <f>D43*INDEX('Select Year'!Y$11:Y$15,MATCH(NG!C43,'Select Year'!W$11:W$15,0))</f>
        <v>#N/A</v>
      </c>
      <c r="K43" s="192">
        <v>8110</v>
      </c>
      <c r="L43" s="256">
        <v>411.24719999999996</v>
      </c>
      <c r="M43" s="257">
        <f t="shared" ref="M43:M53" si="28">L43/K43</f>
        <v>5.0708655980271265E-2</v>
      </c>
      <c r="N43" s="258">
        <v>12.12</v>
      </c>
      <c r="BG43" s="121"/>
      <c r="BH43" s="121"/>
      <c r="BI43" s="120"/>
      <c r="BJ43" s="120"/>
      <c r="BK43" s="120"/>
      <c r="BL43" s="120"/>
      <c r="BM43" s="7"/>
      <c r="BN43" s="7"/>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row>
    <row r="44" spans="1:90" ht="14.25" customHeight="1" x14ac:dyDescent="0.2">
      <c r="A44" s="9" t="str">
        <f>B44&amp;F36</f>
        <v>Mar</v>
      </c>
      <c r="B44" s="85" t="s">
        <v>2</v>
      </c>
      <c r="C44" s="49">
        <f t="shared" si="22"/>
        <v>0</v>
      </c>
      <c r="D44" s="255">
        <f t="shared" si="23"/>
        <v>7900</v>
      </c>
      <c r="E44" s="180">
        <v>7500</v>
      </c>
      <c r="F44" s="181">
        <f t="shared" si="24"/>
        <v>402.5616</v>
      </c>
      <c r="G44" s="181">
        <f t="shared" si="25"/>
        <v>12.12</v>
      </c>
      <c r="H44" s="181">
        <f t="shared" si="26"/>
        <v>414.6816</v>
      </c>
      <c r="I44" s="182">
        <f t="shared" si="27"/>
        <v>5.2491341772151902E-2</v>
      </c>
      <c r="J44" s="183" t="e">
        <f>D44*INDEX('Select Year'!Y$11:Y$15,MATCH(NG!C44,'Select Year'!W$11:W$15,0))</f>
        <v>#N/A</v>
      </c>
      <c r="K44" s="192">
        <v>7900</v>
      </c>
      <c r="L44" s="256">
        <v>402.5616</v>
      </c>
      <c r="M44" s="257">
        <f t="shared" si="28"/>
        <v>5.0957164556962024E-2</v>
      </c>
      <c r="N44" s="258">
        <v>12.12</v>
      </c>
      <c r="BG44" s="121"/>
      <c r="BH44" s="121"/>
      <c r="BI44" s="120"/>
      <c r="BJ44" s="120"/>
      <c r="BK44" s="120"/>
      <c r="BL44" s="120"/>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row>
    <row r="45" spans="1:90" ht="14.25" customHeight="1" x14ac:dyDescent="0.2">
      <c r="A45" s="9" t="str">
        <f>B45&amp;F36</f>
        <v>Apr</v>
      </c>
      <c r="B45" s="85" t="s">
        <v>3</v>
      </c>
      <c r="C45" s="49">
        <f t="shared" si="22"/>
        <v>0</v>
      </c>
      <c r="D45" s="255">
        <f t="shared" si="23"/>
        <v>7850</v>
      </c>
      <c r="E45" s="180">
        <v>7500</v>
      </c>
      <c r="F45" s="181">
        <f t="shared" si="24"/>
        <v>400.49359999999996</v>
      </c>
      <c r="G45" s="181">
        <f t="shared" si="25"/>
        <v>12.12</v>
      </c>
      <c r="H45" s="181">
        <f t="shared" si="26"/>
        <v>412.61359999999996</v>
      </c>
      <c r="I45" s="182">
        <f t="shared" si="27"/>
        <v>5.2562242038216557E-2</v>
      </c>
      <c r="J45" s="183" t="e">
        <f>D45*INDEX('Select Year'!Y$11:Y$15,MATCH(NG!C45,'Select Year'!W$11:W$15,0))</f>
        <v>#N/A</v>
      </c>
      <c r="K45" s="192">
        <v>7850</v>
      </c>
      <c r="L45" s="256">
        <v>400.49359999999996</v>
      </c>
      <c r="M45" s="257">
        <f t="shared" si="28"/>
        <v>5.1018292993630567E-2</v>
      </c>
      <c r="N45" s="258">
        <v>12.12</v>
      </c>
      <c r="BG45" s="121"/>
      <c r="BH45" s="121"/>
      <c r="BI45" s="120"/>
      <c r="BJ45" s="120"/>
      <c r="BK45" s="120"/>
      <c r="BL45" s="120"/>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row>
    <row r="46" spans="1:90" ht="14.25" customHeight="1" x14ac:dyDescent="0.2">
      <c r="A46" s="9" t="str">
        <f>B46&amp;F36</f>
        <v>May</v>
      </c>
      <c r="B46" s="85" t="s">
        <v>4</v>
      </c>
      <c r="C46" s="49">
        <f t="shared" si="22"/>
        <v>0</v>
      </c>
      <c r="D46" s="255">
        <f t="shared" si="23"/>
        <v>7600</v>
      </c>
      <c r="E46" s="180">
        <v>7500</v>
      </c>
      <c r="F46" s="181">
        <f t="shared" si="24"/>
        <v>390.15359999999998</v>
      </c>
      <c r="G46" s="181">
        <f t="shared" si="25"/>
        <v>12.12</v>
      </c>
      <c r="H46" s="181">
        <f t="shared" si="26"/>
        <v>402.27359999999999</v>
      </c>
      <c r="I46" s="182">
        <f t="shared" si="27"/>
        <v>5.293073684210526E-2</v>
      </c>
      <c r="J46" s="183" t="e">
        <f>D46*INDEX('Select Year'!Y$11:Y$15,MATCH(NG!C46,'Select Year'!W$11:W$15,0))</f>
        <v>#N/A</v>
      </c>
      <c r="K46" s="192">
        <v>7600</v>
      </c>
      <c r="L46" s="256">
        <v>390.15359999999998</v>
      </c>
      <c r="M46" s="257">
        <f t="shared" si="28"/>
        <v>5.1336E-2</v>
      </c>
      <c r="N46" s="258">
        <v>12.12</v>
      </c>
      <c r="BG46" s="121"/>
      <c r="BH46" s="121"/>
      <c r="BI46" s="120"/>
      <c r="BJ46" s="120"/>
      <c r="BK46" s="120"/>
      <c r="BL46" s="120"/>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row>
    <row r="47" spans="1:90" ht="14.25" customHeight="1" x14ac:dyDescent="0.2">
      <c r="A47" s="9" t="str">
        <f>B47&amp;F36</f>
        <v>Jun</v>
      </c>
      <c r="B47" s="85" t="s">
        <v>5</v>
      </c>
      <c r="C47" s="49">
        <f t="shared" si="22"/>
        <v>0</v>
      </c>
      <c r="D47" s="255">
        <f t="shared" si="23"/>
        <v>7500</v>
      </c>
      <c r="E47" s="180">
        <v>7500</v>
      </c>
      <c r="F47" s="181">
        <f t="shared" si="24"/>
        <v>386.01759999999996</v>
      </c>
      <c r="G47" s="181">
        <f t="shared" si="25"/>
        <v>12.12</v>
      </c>
      <c r="H47" s="181">
        <f t="shared" si="26"/>
        <v>398.13759999999996</v>
      </c>
      <c r="I47" s="182">
        <f t="shared" si="27"/>
        <v>5.3085013333333327E-2</v>
      </c>
      <c r="J47" s="183" t="e">
        <f>D47*INDEX('Select Year'!Y$11:Y$15,MATCH(NG!C47,'Select Year'!W$11:W$15,0))</f>
        <v>#N/A</v>
      </c>
      <c r="K47" s="192">
        <v>7500</v>
      </c>
      <c r="L47" s="256">
        <v>386.01759999999996</v>
      </c>
      <c r="M47" s="257">
        <f t="shared" si="28"/>
        <v>5.1469013333333327E-2</v>
      </c>
      <c r="N47" s="258">
        <v>12.12</v>
      </c>
      <c r="BG47" s="121"/>
      <c r="BH47" s="121"/>
      <c r="BI47" s="120"/>
      <c r="BJ47" s="120"/>
      <c r="BK47" s="120"/>
      <c r="BL47" s="120"/>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row>
    <row r="48" spans="1:90" ht="14.25" customHeight="1" x14ac:dyDescent="0.2">
      <c r="A48" s="9" t="str">
        <f>B48&amp;F36</f>
        <v>Jul</v>
      </c>
      <c r="B48" s="85" t="s">
        <v>6</v>
      </c>
      <c r="C48" s="49">
        <f t="shared" si="22"/>
        <v>0</v>
      </c>
      <c r="D48" s="255">
        <f t="shared" si="23"/>
        <v>7000</v>
      </c>
      <c r="E48" s="180">
        <v>7500</v>
      </c>
      <c r="F48" s="181">
        <f t="shared" si="24"/>
        <v>365.33759999999995</v>
      </c>
      <c r="G48" s="181">
        <f t="shared" si="25"/>
        <v>12.12</v>
      </c>
      <c r="H48" s="181">
        <f t="shared" si="26"/>
        <v>377.45759999999996</v>
      </c>
      <c r="I48" s="182">
        <f t="shared" si="27"/>
        <v>5.3922514285714276E-2</v>
      </c>
      <c r="J48" s="183" t="e">
        <f>D48*INDEX('Select Year'!Y$11:Y$15,MATCH(NG!C48,'Select Year'!W$11:W$15,0))</f>
        <v>#N/A</v>
      </c>
      <c r="K48" s="192">
        <v>7000</v>
      </c>
      <c r="L48" s="256">
        <v>365.33759999999995</v>
      </c>
      <c r="M48" s="257">
        <f t="shared" si="28"/>
        <v>5.2191085714285705E-2</v>
      </c>
      <c r="N48" s="258">
        <v>12.12</v>
      </c>
      <c r="BG48" s="121"/>
      <c r="BH48" s="121"/>
      <c r="BI48" s="120"/>
      <c r="BJ48" s="120"/>
      <c r="BK48" s="120"/>
      <c r="BL48" s="120"/>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row>
    <row r="49" spans="1:90" ht="14.25" customHeight="1" x14ac:dyDescent="0.2">
      <c r="A49" s="9" t="str">
        <f>B49&amp;F36</f>
        <v>Aug</v>
      </c>
      <c r="B49" s="85" t="s">
        <v>7</v>
      </c>
      <c r="C49" s="49">
        <f t="shared" si="22"/>
        <v>0</v>
      </c>
      <c r="D49" s="255">
        <f t="shared" si="23"/>
        <v>6800</v>
      </c>
      <c r="E49" s="180">
        <v>7500</v>
      </c>
      <c r="F49" s="181">
        <f t="shared" si="24"/>
        <v>357.06559999999996</v>
      </c>
      <c r="G49" s="181">
        <f t="shared" si="25"/>
        <v>12.12</v>
      </c>
      <c r="H49" s="181">
        <f t="shared" si="26"/>
        <v>369.18559999999997</v>
      </c>
      <c r="I49" s="182">
        <f t="shared" si="27"/>
        <v>5.4291999999999993E-2</v>
      </c>
      <c r="J49" s="183" t="e">
        <f>D49*INDEX('Select Year'!Y$11:Y$15,MATCH(NG!C49,'Select Year'!W$11:W$15,0))</f>
        <v>#N/A</v>
      </c>
      <c r="K49" s="192">
        <v>6800</v>
      </c>
      <c r="L49" s="256">
        <v>357.06559999999996</v>
      </c>
      <c r="M49" s="257">
        <f t="shared" si="28"/>
        <v>5.2509647058823522E-2</v>
      </c>
      <c r="N49" s="258">
        <v>12.12</v>
      </c>
      <c r="BG49" s="121"/>
      <c r="BH49" s="121"/>
      <c r="BI49" s="120"/>
      <c r="BJ49" s="120"/>
      <c r="BK49" s="120"/>
      <c r="BL49" s="120"/>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row>
    <row r="50" spans="1:90" ht="14.25" customHeight="1" x14ac:dyDescent="0.2">
      <c r="A50" s="9" t="str">
        <f>B50&amp;F36</f>
        <v>Sep</v>
      </c>
      <c r="B50" s="85" t="s">
        <v>8</v>
      </c>
      <c r="C50" s="49">
        <f t="shared" si="22"/>
        <v>0</v>
      </c>
      <c r="D50" s="255">
        <f t="shared" si="23"/>
        <v>7000</v>
      </c>
      <c r="E50" s="180">
        <v>7500</v>
      </c>
      <c r="F50" s="181">
        <f t="shared" si="24"/>
        <v>365.33759999999995</v>
      </c>
      <c r="G50" s="181">
        <f t="shared" si="25"/>
        <v>12.12</v>
      </c>
      <c r="H50" s="181">
        <f t="shared" si="26"/>
        <v>377.45759999999996</v>
      </c>
      <c r="I50" s="182">
        <f t="shared" si="27"/>
        <v>5.3922514285714276E-2</v>
      </c>
      <c r="J50" s="183" t="e">
        <f>D50*INDEX('Select Year'!Y$11:Y$15,MATCH(NG!C50,'Select Year'!W$11:W$15,0))</f>
        <v>#N/A</v>
      </c>
      <c r="K50" s="192">
        <v>7000</v>
      </c>
      <c r="L50" s="256">
        <v>365.33759999999995</v>
      </c>
      <c r="M50" s="257">
        <f t="shared" si="28"/>
        <v>5.2191085714285705E-2</v>
      </c>
      <c r="N50" s="258">
        <v>12.12</v>
      </c>
      <c r="BG50" s="121"/>
      <c r="BH50" s="121"/>
      <c r="BI50" s="120"/>
      <c r="BJ50" s="120"/>
      <c r="BK50" s="120"/>
      <c r="BL50" s="120"/>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row>
    <row r="51" spans="1:90" ht="14.25" customHeight="1" x14ac:dyDescent="0.2">
      <c r="A51" s="9" t="str">
        <f>B51&amp;F36</f>
        <v>Oct</v>
      </c>
      <c r="B51" s="85" t="s">
        <v>9</v>
      </c>
      <c r="C51" s="49">
        <f t="shared" si="22"/>
        <v>0</v>
      </c>
      <c r="D51" s="255">
        <f t="shared" si="23"/>
        <v>7100</v>
      </c>
      <c r="E51" s="180">
        <v>7500</v>
      </c>
      <c r="F51" s="181">
        <f t="shared" si="24"/>
        <v>369.47359999999998</v>
      </c>
      <c r="G51" s="181">
        <f t="shared" si="25"/>
        <v>12.12</v>
      </c>
      <c r="H51" s="181">
        <f t="shared" si="26"/>
        <v>381.59359999999998</v>
      </c>
      <c r="I51" s="182">
        <f t="shared" si="27"/>
        <v>5.3745577464788731E-2</v>
      </c>
      <c r="J51" s="183" t="e">
        <f>D51*INDEX('Select Year'!Y$11:Y$15,MATCH(NG!C51,'Select Year'!W$11:W$15,0))</f>
        <v>#N/A</v>
      </c>
      <c r="K51" s="192">
        <v>7100</v>
      </c>
      <c r="L51" s="256">
        <v>369.47359999999998</v>
      </c>
      <c r="M51" s="257">
        <f t="shared" si="28"/>
        <v>5.2038535211267604E-2</v>
      </c>
      <c r="N51" s="258">
        <v>12.12</v>
      </c>
      <c r="BG51" s="121"/>
      <c r="BH51" s="121"/>
      <c r="BI51" s="120"/>
      <c r="BJ51" s="120"/>
      <c r="BK51" s="120"/>
      <c r="BL51" s="120"/>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row>
    <row r="52" spans="1:90" ht="14.25" customHeight="1" x14ac:dyDescent="0.2">
      <c r="A52" s="9" t="str">
        <f>B52&amp;F36</f>
        <v>Nov</v>
      </c>
      <c r="B52" s="85" t="s">
        <v>10</v>
      </c>
      <c r="C52" s="49">
        <f t="shared" si="22"/>
        <v>0</v>
      </c>
      <c r="D52" s="255">
        <f t="shared" si="23"/>
        <v>7800</v>
      </c>
      <c r="E52" s="180">
        <v>7500</v>
      </c>
      <c r="F52" s="181">
        <f t="shared" si="24"/>
        <v>398.42559999999997</v>
      </c>
      <c r="G52" s="181">
        <f t="shared" si="25"/>
        <v>12.12</v>
      </c>
      <c r="H52" s="181">
        <f t="shared" si="26"/>
        <v>410.54559999999998</v>
      </c>
      <c r="I52" s="182">
        <f t="shared" si="27"/>
        <v>5.2634051282051279E-2</v>
      </c>
      <c r="J52" s="183" t="e">
        <f>D52*INDEX('Select Year'!Y$11:Y$15,MATCH(NG!C52,'Select Year'!W$11:W$15,0))</f>
        <v>#N/A</v>
      </c>
      <c r="K52" s="192">
        <v>7800</v>
      </c>
      <c r="L52" s="256">
        <v>398.42559999999997</v>
      </c>
      <c r="M52" s="257">
        <f t="shared" si="28"/>
        <v>5.1080205128205124E-2</v>
      </c>
      <c r="N52" s="258">
        <v>12.12</v>
      </c>
      <c r="BG52" s="121"/>
      <c r="BH52" s="121"/>
      <c r="BI52" s="120"/>
      <c r="BJ52" s="120"/>
      <c r="BK52" s="120"/>
      <c r="BL52" s="120"/>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row>
    <row r="53" spans="1:90" ht="14.25" customHeight="1" thickBot="1" x14ac:dyDescent="0.25">
      <c r="A53" s="9" t="str">
        <f>B53&amp;F36</f>
        <v>Dec</v>
      </c>
      <c r="B53" s="112" t="s">
        <v>11</v>
      </c>
      <c r="C53" s="113">
        <f t="shared" si="22"/>
        <v>0</v>
      </c>
      <c r="D53" s="259">
        <f t="shared" si="23"/>
        <v>8300</v>
      </c>
      <c r="E53" s="184">
        <v>7500</v>
      </c>
      <c r="F53" s="260">
        <f t="shared" si="24"/>
        <v>419.10559999999998</v>
      </c>
      <c r="G53" s="260">
        <f t="shared" si="25"/>
        <v>12.12</v>
      </c>
      <c r="H53" s="260">
        <f t="shared" si="26"/>
        <v>431.22559999999999</v>
      </c>
      <c r="I53" s="261">
        <f t="shared" si="27"/>
        <v>5.1954891566265059E-2</v>
      </c>
      <c r="J53" s="262" t="e">
        <f>D53*INDEX('Select Year'!Y$11:Y$15,MATCH(NG!C53,'Select Year'!W$11:W$15,0))</f>
        <v>#N/A</v>
      </c>
      <c r="K53" s="192">
        <v>8300</v>
      </c>
      <c r="L53" s="189">
        <v>419.10559999999998</v>
      </c>
      <c r="M53" s="263">
        <f t="shared" si="28"/>
        <v>5.0494650602409638E-2</v>
      </c>
      <c r="N53" s="258">
        <v>12.12</v>
      </c>
      <c r="BG53" s="121"/>
      <c r="BH53" s="121"/>
      <c r="BI53" s="120"/>
      <c r="BJ53" s="120"/>
      <c r="BK53" s="120"/>
      <c r="BL53" s="120"/>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row>
    <row r="54" spans="1:90" s="40" customFormat="1" ht="19.5" customHeight="1" thickBot="1" x14ac:dyDescent="0.25">
      <c r="A54" s="9" t="str">
        <f>B54&amp;F36</f>
        <v>Total</v>
      </c>
      <c r="B54" s="425" t="s">
        <v>24</v>
      </c>
      <c r="C54" s="435"/>
      <c r="D54" s="436">
        <f>SUM(D42:D53)</f>
        <v>91460</v>
      </c>
      <c r="E54" s="437">
        <f>SUM(E42:E53)</f>
        <v>90000</v>
      </c>
      <c r="F54" s="438">
        <f>SUM(F42:F53)</f>
        <v>4692.5967999999993</v>
      </c>
      <c r="G54" s="438">
        <f>SUM(G42:G53)</f>
        <v>145.44000000000003</v>
      </c>
      <c r="H54" s="438">
        <f>SUM(H42:H53)</f>
        <v>4838.0367999999999</v>
      </c>
      <c r="I54" s="439">
        <f>IF((K54)=0,"",H54/(D54))</f>
        <v>5.2897843866171003E-2</v>
      </c>
      <c r="J54" s="440" t="e">
        <f>SUM(J42:J53)</f>
        <v>#N/A</v>
      </c>
      <c r="K54" s="437">
        <f>SUM(K42:K53)</f>
        <v>91460</v>
      </c>
      <c r="L54" s="438">
        <f>SUM(L42:L53)</f>
        <v>4692.5967999999993</v>
      </c>
      <c r="M54" s="441">
        <f>L54/K54</f>
        <v>5.1307640498578604E-2</v>
      </c>
      <c r="N54" s="442">
        <f>SUM(N42:N53)</f>
        <v>145.44000000000003</v>
      </c>
      <c r="P54" s="41"/>
      <c r="Q54" s="41"/>
      <c r="W54" s="41"/>
      <c r="X54" s="41"/>
      <c r="Y54" s="41"/>
      <c r="Z54" s="42"/>
      <c r="AA54" s="41"/>
      <c r="AB54" s="41"/>
      <c r="BG54" s="118"/>
      <c r="BH54" s="118"/>
      <c r="BI54" s="119"/>
    </row>
    <row r="55" spans="1:90" x14ac:dyDescent="0.2">
      <c r="B55" s="585" t="s">
        <v>120</v>
      </c>
      <c r="C55" s="586"/>
      <c r="D55" s="443"/>
      <c r="E55" s="443"/>
      <c r="F55" s="443"/>
      <c r="G55" s="443"/>
      <c r="H55" s="443"/>
      <c r="I55" s="443"/>
      <c r="J55" s="443"/>
      <c r="K55" s="444"/>
      <c r="L55" s="444"/>
      <c r="M55" s="444"/>
      <c r="N55" s="444"/>
      <c r="O55" s="444"/>
      <c r="P55" s="445"/>
      <c r="Q55" s="445"/>
      <c r="R55" s="444"/>
      <c r="S55" s="444"/>
      <c r="T55" s="444"/>
      <c r="U55" s="444"/>
      <c r="V55" s="444"/>
      <c r="W55" s="445"/>
      <c r="X55" s="446"/>
    </row>
    <row r="56" spans="1:90" x14ac:dyDescent="0.2">
      <c r="B56" s="587"/>
      <c r="C56" s="588"/>
      <c r="D56" s="43"/>
      <c r="E56" s="43"/>
      <c r="F56" s="43"/>
      <c r="G56" s="43"/>
      <c r="H56" s="43"/>
      <c r="I56" s="43"/>
      <c r="J56" s="43"/>
      <c r="K56" s="32"/>
      <c r="L56" s="32"/>
      <c r="M56" s="32"/>
      <c r="N56" s="32"/>
      <c r="O56" s="32"/>
      <c r="P56" s="33"/>
      <c r="Q56" s="33"/>
      <c r="R56" s="32"/>
      <c r="S56" s="32"/>
      <c r="T56" s="32"/>
      <c r="U56" s="32"/>
      <c r="V56" s="32"/>
      <c r="W56" s="33"/>
      <c r="X56" s="447"/>
    </row>
    <row r="57" spans="1:90" x14ac:dyDescent="0.2">
      <c r="B57" s="587"/>
      <c r="C57" s="588"/>
      <c r="D57" s="43"/>
      <c r="E57" s="43"/>
      <c r="F57" s="43"/>
      <c r="G57" s="43"/>
      <c r="H57" s="43"/>
      <c r="I57" s="43"/>
      <c r="J57" s="43"/>
      <c r="K57" s="32"/>
      <c r="L57" s="32"/>
      <c r="M57" s="32"/>
      <c r="N57" s="32"/>
      <c r="O57" s="32"/>
      <c r="P57" s="33"/>
      <c r="Q57" s="33"/>
      <c r="R57" s="32"/>
      <c r="S57" s="32"/>
      <c r="T57" s="32"/>
      <c r="U57" s="32"/>
      <c r="V57" s="32"/>
      <c r="W57" s="33"/>
      <c r="X57" s="447"/>
    </row>
    <row r="58" spans="1:90" x14ac:dyDescent="0.2">
      <c r="B58" s="587"/>
      <c r="C58" s="588"/>
      <c r="D58" s="43"/>
      <c r="E58" s="43"/>
      <c r="F58" s="43"/>
      <c r="G58" s="43"/>
      <c r="H58" s="43"/>
      <c r="I58" s="43"/>
      <c r="J58" s="43"/>
      <c r="K58" s="32"/>
      <c r="L58" s="32"/>
      <c r="M58" s="32"/>
      <c r="N58" s="32"/>
      <c r="O58" s="32"/>
      <c r="P58" s="33"/>
      <c r="Q58" s="33"/>
      <c r="R58" s="32"/>
      <c r="S58" s="32"/>
      <c r="T58" s="32"/>
      <c r="U58" s="32"/>
      <c r="V58" s="32"/>
      <c r="W58" s="33"/>
      <c r="X58" s="447"/>
    </row>
    <row r="59" spans="1:90" x14ac:dyDescent="0.2">
      <c r="B59" s="587"/>
      <c r="C59" s="588"/>
      <c r="D59" s="43"/>
      <c r="E59" s="43"/>
      <c r="F59" s="43"/>
      <c r="G59" s="43"/>
      <c r="H59" s="43"/>
      <c r="I59" s="43"/>
      <c r="J59" s="43"/>
      <c r="K59" s="32"/>
      <c r="L59" s="32"/>
      <c r="M59" s="32"/>
      <c r="N59" s="32"/>
      <c r="O59" s="32"/>
      <c r="P59" s="33"/>
      <c r="Q59" s="33"/>
      <c r="R59" s="32"/>
      <c r="S59" s="32"/>
      <c r="T59" s="32"/>
      <c r="U59" s="32"/>
      <c r="V59" s="32"/>
      <c r="W59" s="33"/>
      <c r="X59" s="447"/>
    </row>
    <row r="60" spans="1:90" x14ac:dyDescent="0.2">
      <c r="B60" s="587"/>
      <c r="C60" s="588"/>
      <c r="D60" s="43"/>
      <c r="E60" s="43"/>
      <c r="F60" s="43"/>
      <c r="G60" s="43"/>
      <c r="H60" s="43"/>
      <c r="I60" s="43"/>
      <c r="J60" s="43"/>
      <c r="K60" s="32"/>
      <c r="L60" s="32"/>
      <c r="M60" s="32"/>
      <c r="N60" s="32"/>
      <c r="O60" s="32"/>
      <c r="P60" s="33"/>
      <c r="Q60" s="33"/>
      <c r="R60" s="32"/>
      <c r="S60" s="32"/>
      <c r="T60" s="32"/>
      <c r="U60" s="32"/>
      <c r="V60" s="32"/>
      <c r="W60" s="33"/>
      <c r="X60" s="447"/>
    </row>
    <row r="61" spans="1:90" x14ac:dyDescent="0.2">
      <c r="B61" s="587"/>
      <c r="C61" s="588"/>
      <c r="D61" s="43"/>
      <c r="E61" s="43"/>
      <c r="F61" s="43"/>
      <c r="G61" s="43"/>
      <c r="H61" s="43"/>
      <c r="I61" s="43"/>
      <c r="J61" s="43"/>
      <c r="K61" s="32"/>
      <c r="L61" s="32"/>
      <c r="M61" s="32"/>
      <c r="N61" s="32"/>
      <c r="O61" s="32"/>
      <c r="P61" s="33"/>
      <c r="Q61" s="33"/>
      <c r="R61" s="32"/>
      <c r="S61" s="32"/>
      <c r="T61" s="32"/>
      <c r="U61" s="32"/>
      <c r="V61" s="32"/>
      <c r="W61" s="33"/>
      <c r="X61" s="447"/>
    </row>
    <row r="62" spans="1:90" x14ac:dyDescent="0.2">
      <c r="B62" s="587"/>
      <c r="C62" s="588"/>
      <c r="D62" s="43"/>
      <c r="E62" s="43"/>
      <c r="F62" s="43"/>
      <c r="G62" s="43"/>
      <c r="H62" s="43"/>
      <c r="I62" s="43"/>
      <c r="J62" s="43"/>
      <c r="K62" s="32"/>
      <c r="L62" s="32"/>
      <c r="M62" s="32"/>
      <c r="N62" s="32"/>
      <c r="O62" s="32"/>
      <c r="P62" s="33"/>
      <c r="Q62" s="33"/>
      <c r="R62" s="32"/>
      <c r="S62" s="32"/>
      <c r="T62" s="32"/>
      <c r="U62" s="32"/>
      <c r="V62" s="32"/>
      <c r="W62" s="33"/>
      <c r="X62" s="447"/>
    </row>
    <row r="63" spans="1:90" ht="13.5" customHeight="1" x14ac:dyDescent="0.2">
      <c r="B63" s="587"/>
      <c r="C63" s="588"/>
      <c r="D63" s="43"/>
      <c r="E63" s="43"/>
      <c r="F63" s="43"/>
      <c r="G63" s="43"/>
      <c r="H63" s="43"/>
      <c r="I63" s="43"/>
      <c r="J63" s="43"/>
      <c r="K63" s="32"/>
      <c r="L63" s="32"/>
      <c r="M63" s="32"/>
      <c r="N63" s="32"/>
      <c r="O63" s="32"/>
      <c r="P63" s="33"/>
      <c r="Q63" s="33"/>
      <c r="R63" s="32"/>
      <c r="S63" s="32"/>
      <c r="T63" s="32"/>
      <c r="U63" s="32"/>
      <c r="V63" s="32"/>
      <c r="W63" s="33"/>
      <c r="X63" s="447"/>
    </row>
    <row r="64" spans="1:90" x14ac:dyDescent="0.2">
      <c r="B64" s="587"/>
      <c r="C64" s="588"/>
      <c r="D64" s="43"/>
      <c r="E64" s="43"/>
      <c r="F64" s="43"/>
      <c r="G64" s="43"/>
      <c r="H64" s="43"/>
      <c r="I64" s="43"/>
      <c r="J64" s="43"/>
      <c r="K64" s="32"/>
      <c r="L64" s="32"/>
      <c r="M64" s="32"/>
      <c r="N64" s="32"/>
      <c r="O64" s="32"/>
      <c r="P64" s="33"/>
      <c r="Q64" s="33"/>
      <c r="R64" s="32"/>
      <c r="S64" s="32"/>
      <c r="T64" s="32"/>
      <c r="U64" s="32"/>
      <c r="V64" s="32"/>
      <c r="W64" s="33"/>
      <c r="X64" s="447"/>
    </row>
    <row r="65" spans="2:24" x14ac:dyDescent="0.2">
      <c r="B65" s="587"/>
      <c r="C65" s="588"/>
      <c r="D65" s="43"/>
      <c r="E65" s="43"/>
      <c r="F65" s="43"/>
      <c r="G65" s="43"/>
      <c r="H65" s="43"/>
      <c r="I65" s="43"/>
      <c r="J65" s="43"/>
      <c r="K65" s="32"/>
      <c r="L65" s="32"/>
      <c r="M65" s="32"/>
      <c r="N65" s="32"/>
      <c r="O65" s="32"/>
      <c r="P65" s="33"/>
      <c r="Q65" s="33"/>
      <c r="R65" s="32"/>
      <c r="S65" s="32"/>
      <c r="T65" s="32"/>
      <c r="U65" s="32"/>
      <c r="V65" s="32"/>
      <c r="W65" s="33"/>
      <c r="X65" s="447"/>
    </row>
    <row r="66" spans="2:24" x14ac:dyDescent="0.2">
      <c r="B66" s="587"/>
      <c r="C66" s="588"/>
      <c r="D66" s="43"/>
      <c r="E66" s="43"/>
      <c r="F66" s="43"/>
      <c r="G66" s="43"/>
      <c r="H66" s="43"/>
      <c r="I66" s="43"/>
      <c r="J66" s="43"/>
      <c r="K66" s="32"/>
      <c r="L66" s="32"/>
      <c r="M66" s="32"/>
      <c r="N66" s="32"/>
      <c r="O66" s="32"/>
      <c r="P66" s="33"/>
      <c r="Q66" s="33"/>
      <c r="R66" s="32"/>
      <c r="S66" s="32"/>
      <c r="T66" s="32"/>
      <c r="U66" s="32"/>
      <c r="V66" s="32"/>
      <c r="W66" s="33"/>
      <c r="X66" s="447"/>
    </row>
    <row r="67" spans="2:24" x14ac:dyDescent="0.2">
      <c r="B67" s="587"/>
      <c r="C67" s="588"/>
      <c r="D67" s="43"/>
      <c r="E67" s="43"/>
      <c r="F67" s="43"/>
      <c r="G67" s="43"/>
      <c r="H67" s="43"/>
      <c r="I67" s="43"/>
      <c r="J67" s="43"/>
      <c r="K67" s="32"/>
      <c r="L67" s="32"/>
      <c r="M67" s="32"/>
      <c r="N67" s="32"/>
      <c r="O67" s="32"/>
      <c r="P67" s="33"/>
      <c r="Q67" s="33"/>
      <c r="R67" s="32"/>
      <c r="S67" s="32"/>
      <c r="T67" s="32"/>
      <c r="U67" s="32"/>
      <c r="V67" s="32"/>
      <c r="W67" s="33"/>
      <c r="X67" s="447"/>
    </row>
    <row r="68" spans="2:24" x14ac:dyDescent="0.2">
      <c r="B68" s="587"/>
      <c r="C68" s="588"/>
      <c r="D68" s="43"/>
      <c r="E68" s="43"/>
      <c r="F68" s="43"/>
      <c r="G68" s="43"/>
      <c r="H68" s="43"/>
      <c r="I68" s="43"/>
      <c r="J68" s="43"/>
      <c r="K68" s="32"/>
      <c r="L68" s="32"/>
      <c r="M68" s="32"/>
      <c r="N68" s="32"/>
      <c r="O68" s="32"/>
      <c r="P68" s="33"/>
      <c r="Q68" s="33"/>
      <c r="R68" s="32"/>
      <c r="S68" s="32"/>
      <c r="T68" s="32"/>
      <c r="U68" s="32"/>
      <c r="V68" s="32"/>
      <c r="W68" s="33"/>
      <c r="X68" s="447"/>
    </row>
    <row r="69" spans="2:24" x14ac:dyDescent="0.2">
      <c r="B69" s="587"/>
      <c r="C69" s="588"/>
      <c r="D69" s="43"/>
      <c r="E69" s="43"/>
      <c r="F69" s="43"/>
      <c r="G69" s="43"/>
      <c r="H69" s="43"/>
      <c r="I69" s="43"/>
      <c r="J69" s="43"/>
      <c r="K69" s="32"/>
      <c r="L69" s="32"/>
      <c r="M69" s="32"/>
      <c r="N69" s="32"/>
      <c r="O69" s="32"/>
      <c r="P69" s="33"/>
      <c r="Q69" s="33"/>
      <c r="R69" s="32"/>
      <c r="S69" s="32"/>
      <c r="T69" s="32"/>
      <c r="U69" s="32"/>
      <c r="V69" s="32"/>
      <c r="W69" s="33"/>
      <c r="X69" s="447"/>
    </row>
    <row r="70" spans="2:24" x14ac:dyDescent="0.2">
      <c r="B70" s="587"/>
      <c r="C70" s="588"/>
      <c r="D70" s="43"/>
      <c r="E70" s="43"/>
      <c r="F70" s="43"/>
      <c r="G70" s="43"/>
      <c r="H70" s="43"/>
      <c r="I70" s="43"/>
      <c r="J70" s="43"/>
      <c r="K70" s="32"/>
      <c r="L70" s="32"/>
      <c r="M70" s="32"/>
      <c r="N70" s="32"/>
      <c r="O70" s="32"/>
      <c r="P70" s="33"/>
      <c r="Q70" s="33"/>
      <c r="R70" s="32"/>
      <c r="S70" s="32"/>
      <c r="T70" s="32"/>
      <c r="U70" s="32"/>
      <c r="V70" s="32"/>
      <c r="W70" s="33"/>
      <c r="X70" s="447"/>
    </row>
    <row r="71" spans="2:24" x14ac:dyDescent="0.2">
      <c r="B71" s="587"/>
      <c r="C71" s="588"/>
      <c r="D71" s="43"/>
      <c r="E71" s="43"/>
      <c r="F71" s="43"/>
      <c r="G71" s="43"/>
      <c r="H71" s="43"/>
      <c r="I71" s="43"/>
      <c r="J71" s="43"/>
      <c r="K71" s="32"/>
      <c r="L71" s="32"/>
      <c r="M71" s="32"/>
      <c r="N71" s="32"/>
      <c r="O71" s="32"/>
      <c r="P71" s="33"/>
      <c r="Q71" s="33"/>
      <c r="R71" s="32"/>
      <c r="S71" s="32"/>
      <c r="T71" s="32"/>
      <c r="U71" s="32"/>
      <c r="V71" s="32"/>
      <c r="W71" s="33"/>
      <c r="X71" s="447"/>
    </row>
    <row r="72" spans="2:24" x14ac:dyDescent="0.2">
      <c r="B72" s="587"/>
      <c r="C72" s="588"/>
      <c r="D72" s="43"/>
      <c r="E72" s="43"/>
      <c r="F72" s="43"/>
      <c r="G72" s="43"/>
      <c r="H72" s="43"/>
      <c r="I72" s="43"/>
      <c r="J72" s="43"/>
      <c r="K72" s="32"/>
      <c r="L72" s="32"/>
      <c r="M72" s="32"/>
      <c r="N72" s="32"/>
      <c r="O72" s="32"/>
      <c r="P72" s="33"/>
      <c r="Q72" s="33"/>
      <c r="R72" s="32"/>
      <c r="S72" s="32"/>
      <c r="T72" s="32"/>
      <c r="U72" s="32"/>
      <c r="V72" s="32"/>
      <c r="W72" s="33"/>
      <c r="X72" s="447"/>
    </row>
    <row r="73" spans="2:24" x14ac:dyDescent="0.2">
      <c r="B73" s="587"/>
      <c r="C73" s="588"/>
      <c r="D73" s="43"/>
      <c r="E73" s="43"/>
      <c r="F73" s="43"/>
      <c r="G73" s="43"/>
      <c r="H73" s="43"/>
      <c r="I73" s="43"/>
      <c r="J73" s="43"/>
      <c r="K73" s="32"/>
      <c r="L73" s="32"/>
      <c r="M73" s="32"/>
      <c r="N73" s="32"/>
      <c r="O73" s="32"/>
      <c r="P73" s="33"/>
      <c r="Q73" s="33"/>
      <c r="R73" s="32"/>
      <c r="S73" s="32"/>
      <c r="T73" s="32"/>
      <c r="U73" s="32"/>
      <c r="V73" s="32"/>
      <c r="W73" s="33"/>
      <c r="X73" s="447"/>
    </row>
    <row r="74" spans="2:24" x14ac:dyDescent="0.2">
      <c r="B74" s="587"/>
      <c r="C74" s="588"/>
      <c r="D74" s="43"/>
      <c r="E74" s="43"/>
      <c r="F74" s="43"/>
      <c r="G74" s="43"/>
      <c r="H74" s="43"/>
      <c r="I74" s="43"/>
      <c r="J74" s="43"/>
      <c r="K74" s="32"/>
      <c r="L74" s="32"/>
      <c r="M74" s="32"/>
      <c r="N74" s="32"/>
      <c r="O74" s="32"/>
      <c r="P74" s="33"/>
      <c r="Q74" s="33"/>
      <c r="R74" s="32"/>
      <c r="S74" s="32"/>
      <c r="T74" s="32"/>
      <c r="U74" s="32"/>
      <c r="V74" s="32"/>
      <c r="W74" s="33"/>
      <c r="X74" s="447"/>
    </row>
    <row r="75" spans="2:24" x14ac:dyDescent="0.2">
      <c r="B75" s="587"/>
      <c r="C75" s="588"/>
      <c r="D75" s="43"/>
      <c r="E75" s="43"/>
      <c r="F75" s="43"/>
      <c r="G75" s="43"/>
      <c r="H75" s="43"/>
      <c r="I75" s="43"/>
      <c r="J75" s="43"/>
      <c r="K75" s="32"/>
      <c r="L75" s="32"/>
      <c r="M75" s="32"/>
      <c r="N75" s="32"/>
      <c r="O75" s="32"/>
      <c r="P75" s="33"/>
      <c r="Q75" s="33"/>
      <c r="R75" s="32"/>
      <c r="S75" s="32"/>
      <c r="T75" s="32"/>
      <c r="U75" s="32"/>
      <c r="V75" s="32"/>
      <c r="W75" s="33"/>
      <c r="X75" s="447"/>
    </row>
    <row r="76" spans="2:24" x14ac:dyDescent="0.2">
      <c r="B76" s="587"/>
      <c r="C76" s="588"/>
      <c r="D76" s="43"/>
      <c r="E76" s="43"/>
      <c r="F76" s="43"/>
      <c r="G76" s="43"/>
      <c r="H76" s="43"/>
      <c r="I76" s="43"/>
      <c r="J76" s="43"/>
      <c r="K76" s="32"/>
      <c r="L76" s="32"/>
      <c r="M76" s="32"/>
      <c r="N76" s="32"/>
      <c r="O76" s="32"/>
      <c r="P76" s="33"/>
      <c r="Q76" s="33"/>
      <c r="R76" s="32"/>
      <c r="S76" s="32"/>
      <c r="T76" s="32"/>
      <c r="U76" s="32"/>
      <c r="V76" s="32"/>
      <c r="W76" s="33"/>
      <c r="X76" s="447"/>
    </row>
    <row r="77" spans="2:24" x14ac:dyDescent="0.2">
      <c r="B77" s="587"/>
      <c r="C77" s="588"/>
      <c r="D77" s="43"/>
      <c r="E77" s="43"/>
      <c r="F77" s="43"/>
      <c r="G77" s="43"/>
      <c r="H77" s="43"/>
      <c r="I77" s="43"/>
      <c r="J77" s="43"/>
      <c r="K77" s="32"/>
      <c r="L77" s="32"/>
      <c r="M77" s="32"/>
      <c r="N77" s="32"/>
      <c r="O77" s="32"/>
      <c r="P77" s="33"/>
      <c r="Q77" s="33"/>
      <c r="R77" s="32"/>
      <c r="S77" s="32"/>
      <c r="T77" s="32"/>
      <c r="U77" s="32"/>
      <c r="V77" s="32"/>
      <c r="W77" s="33"/>
      <c r="X77" s="447"/>
    </row>
    <row r="78" spans="2:24" x14ac:dyDescent="0.2">
      <c r="B78" s="587"/>
      <c r="C78" s="588"/>
      <c r="D78" s="43"/>
      <c r="E78" s="43"/>
      <c r="F78" s="43"/>
      <c r="G78" s="43"/>
      <c r="H78" s="43"/>
      <c r="I78" s="43"/>
      <c r="J78" s="43"/>
      <c r="K78" s="32"/>
      <c r="L78" s="32"/>
      <c r="M78" s="32"/>
      <c r="N78" s="32"/>
      <c r="O78" s="32"/>
      <c r="P78" s="33"/>
      <c r="Q78" s="33"/>
      <c r="R78" s="32"/>
      <c r="S78" s="32"/>
      <c r="T78" s="32"/>
      <c r="U78" s="32"/>
      <c r="V78" s="32"/>
      <c r="W78" s="33"/>
      <c r="X78" s="447"/>
    </row>
    <row r="79" spans="2:24" ht="15.75" customHeight="1" x14ac:dyDescent="0.2">
      <c r="B79" s="587"/>
      <c r="C79" s="588"/>
      <c r="D79" s="43"/>
      <c r="E79" s="43"/>
      <c r="F79" s="43"/>
      <c r="G79" s="43"/>
      <c r="H79" s="43"/>
      <c r="I79" s="43"/>
      <c r="J79" s="43"/>
      <c r="K79" s="32"/>
      <c r="L79" s="32"/>
      <c r="M79" s="32"/>
      <c r="N79" s="32"/>
      <c r="O79" s="32"/>
      <c r="P79" s="33"/>
      <c r="Q79" s="33"/>
      <c r="R79" s="32"/>
      <c r="S79" s="32"/>
      <c r="T79" s="32"/>
      <c r="U79" s="32"/>
      <c r="V79" s="32"/>
      <c r="W79" s="33"/>
      <c r="X79" s="447"/>
    </row>
    <row r="80" spans="2:24" ht="12.75" thickBot="1" x14ac:dyDescent="0.25">
      <c r="B80" s="589"/>
      <c r="C80" s="590"/>
      <c r="D80" s="448"/>
      <c r="E80" s="448"/>
      <c r="F80" s="448"/>
      <c r="G80" s="448"/>
      <c r="H80" s="448"/>
      <c r="I80" s="448"/>
      <c r="J80" s="448"/>
      <c r="K80" s="449"/>
      <c r="L80" s="449"/>
      <c r="M80" s="449"/>
      <c r="N80" s="449"/>
      <c r="O80" s="449"/>
      <c r="P80" s="450"/>
      <c r="Q80" s="450"/>
      <c r="R80" s="449"/>
      <c r="S80" s="449"/>
      <c r="T80" s="449"/>
      <c r="U80" s="449"/>
      <c r="V80" s="449"/>
      <c r="W80" s="450"/>
      <c r="X80" s="451"/>
    </row>
  </sheetData>
  <mergeCells count="19">
    <mergeCell ref="D4:E4"/>
    <mergeCell ref="I4:J4"/>
    <mergeCell ref="K4:M5"/>
    <mergeCell ref="N4:N5"/>
    <mergeCell ref="D5:E5"/>
    <mergeCell ref="I5:J5"/>
    <mergeCell ref="B7:C9"/>
    <mergeCell ref="K7:M7"/>
    <mergeCell ref="D36:E36"/>
    <mergeCell ref="I36:J36"/>
    <mergeCell ref="K36:M37"/>
    <mergeCell ref="B55:C80"/>
    <mergeCell ref="B24:C28"/>
    <mergeCell ref="B29:C33"/>
    <mergeCell ref="N36:N37"/>
    <mergeCell ref="D37:E37"/>
    <mergeCell ref="I37:J37"/>
    <mergeCell ref="B39:C41"/>
    <mergeCell ref="K39:M39"/>
  </mergeCells>
  <pageMargins left="0.15748031496062992" right="0.15748031496062992" top="0.98425196850393704" bottom="0.98425196850393704" header="0.51181102362204722" footer="0.51181102362204722"/>
  <pageSetup paperSize="9" scale="99" orientation="landscape" r:id="rId1"/>
  <headerFooter alignWithMargins="0"/>
  <colBreaks count="2" manualBreakCount="2">
    <brk id="30" min="3" max="23" man="1"/>
    <brk id="39" min="3" max="2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CZ80"/>
  <sheetViews>
    <sheetView showGridLines="0" topLeftCell="B1" zoomScaleNormal="100" workbookViewId="0">
      <pane xSplit="2" ySplit="9" topLeftCell="D10" activePane="bottomRight" state="frozen"/>
      <selection activeCell="B1" sqref="B1"/>
      <selection pane="topRight" activeCell="D1" sqref="D1"/>
      <selection pane="bottomLeft" activeCell="B10" sqref="B10"/>
      <selection pane="bottomRight" activeCell="D4" sqref="D4:E4"/>
    </sheetView>
  </sheetViews>
  <sheetFormatPr defaultRowHeight="12" x14ac:dyDescent="0.2"/>
  <cols>
    <col min="1" max="1" width="4.140625" style="1" hidden="1" customWidth="1"/>
    <col min="2" max="2" width="4.42578125" style="25" customWidth="1"/>
    <col min="3" max="3" width="4.7109375" style="25" customWidth="1"/>
    <col min="4" max="4" width="9.5703125" style="25" customWidth="1"/>
    <col min="5" max="5" width="8" style="25" customWidth="1"/>
    <col min="6" max="7" width="8.42578125" style="25" customWidth="1"/>
    <col min="8" max="8" width="8" style="25" customWidth="1"/>
    <col min="9" max="9" width="9.140625" style="25"/>
    <col min="10" max="49" width="9.140625" style="2" customWidth="1"/>
    <col min="50" max="50" width="30" style="2" customWidth="1"/>
    <col min="51" max="52" width="9.140625" style="7"/>
    <col min="53" max="57" width="8.42578125" style="2" customWidth="1"/>
    <col min="58" max="58" width="8.42578125" style="7" customWidth="1"/>
    <col min="59" max="61" width="9.140625" style="7"/>
    <col min="62" max="62" width="9.140625" style="26"/>
    <col min="63" max="63" width="9.140625" style="7"/>
    <col min="64" max="73" width="9.140625" style="2"/>
    <col min="74" max="74" width="10.42578125" style="2" customWidth="1"/>
    <col min="75" max="88" width="9.140625" style="2"/>
    <col min="89" max="89" width="9.42578125" style="2" customWidth="1"/>
    <col min="90" max="90" width="9.5703125" style="2" customWidth="1"/>
    <col min="91" max="92" width="9.140625" style="2"/>
    <col min="93" max="103" width="8.7109375" style="2" customWidth="1"/>
    <col min="104" max="104" width="9.140625" style="2"/>
    <col min="105" max="105" width="6.42578125" style="2" customWidth="1"/>
    <col min="106" max="16384" width="9.140625" style="2"/>
  </cols>
  <sheetData>
    <row r="1" spans="1:104" ht="51.75" customHeight="1" x14ac:dyDescent="0.2">
      <c r="B1" s="2"/>
      <c r="C1" s="2"/>
      <c r="D1" s="2"/>
      <c r="E1" s="2"/>
      <c r="F1" s="211"/>
      <c r="G1" s="53" t="s">
        <v>274</v>
      </c>
      <c r="H1" s="211"/>
      <c r="I1" s="211"/>
      <c r="J1" s="211"/>
      <c r="K1" s="211"/>
      <c r="N1" s="211"/>
      <c r="O1" s="211"/>
      <c r="R1" s="211"/>
      <c r="S1" s="211"/>
      <c r="V1" s="211"/>
      <c r="W1" s="211"/>
      <c r="Z1" s="211"/>
      <c r="AA1" s="211"/>
      <c r="AD1" s="211"/>
      <c r="AE1" s="211"/>
      <c r="AH1" s="211"/>
      <c r="AI1" s="211"/>
      <c r="AL1" s="211"/>
      <c r="AM1" s="211"/>
      <c r="AP1" s="211"/>
      <c r="AQ1" s="211"/>
      <c r="AT1" s="211"/>
      <c r="AU1" s="211"/>
      <c r="AX1" s="7"/>
      <c r="BA1" s="7"/>
      <c r="BB1" s="7"/>
      <c r="BC1" s="7"/>
      <c r="BD1" s="7"/>
      <c r="BE1" s="7"/>
      <c r="BI1" s="2"/>
      <c r="BJ1" s="2"/>
      <c r="BK1" s="2"/>
    </row>
    <row r="2" spans="1:104" ht="15" customHeight="1" x14ac:dyDescent="0.2">
      <c r="B2" s="549" t="str">
        <f>IF(Year1="", " Warning: You must enter a year in the 'Select Year' worksheet for the graphs in this worksheet to work!","")</f>
        <v xml:space="preserve"> Warning: You must enter a year in the 'Select Year' worksheet for the graphs in this worksheet to work!</v>
      </c>
      <c r="C2" s="2"/>
      <c r="D2" s="2"/>
      <c r="E2" s="2"/>
      <c r="F2" s="4"/>
      <c r="G2" s="4"/>
      <c r="H2" s="2"/>
      <c r="I2" s="2"/>
      <c r="AX2" s="7"/>
      <c r="BA2" s="7"/>
      <c r="BB2" s="7"/>
      <c r="BC2" s="7"/>
      <c r="BD2" s="7"/>
      <c r="BE2" s="7"/>
      <c r="BI2" s="2"/>
      <c r="BJ2" s="2"/>
      <c r="BK2" s="2"/>
    </row>
    <row r="3" spans="1:104" ht="2.25" customHeight="1" thickBot="1" x14ac:dyDescent="0.25">
      <c r="B3" s="2"/>
      <c r="C3" s="2"/>
      <c r="D3" s="2"/>
      <c r="E3" s="2"/>
      <c r="F3" s="4"/>
      <c r="G3" s="4"/>
      <c r="H3" s="2"/>
      <c r="I3" s="2"/>
      <c r="AX3" s="7"/>
      <c r="BA3" s="7"/>
      <c r="BB3" s="7"/>
      <c r="BC3" s="7"/>
      <c r="BD3" s="7"/>
      <c r="BE3" s="7"/>
      <c r="BI3" s="2"/>
      <c r="BJ3" s="2"/>
      <c r="BK3" s="2"/>
    </row>
    <row r="4" spans="1:104" s="11" customFormat="1" ht="21" customHeight="1" x14ac:dyDescent="0.2">
      <c r="A4" s="9"/>
      <c r="B4" s="61"/>
      <c r="C4" s="62" t="s">
        <v>52</v>
      </c>
      <c r="D4" s="610"/>
      <c r="E4" s="611"/>
      <c r="F4" s="62"/>
      <c r="G4" s="62" t="s">
        <v>53</v>
      </c>
      <c r="H4" s="610"/>
      <c r="I4" s="612"/>
      <c r="J4" s="626" t="s">
        <v>132</v>
      </c>
      <c r="K4" s="600"/>
      <c r="L4" s="600"/>
      <c r="M4" s="600"/>
      <c r="N4" s="600"/>
      <c r="O4" s="600"/>
      <c r="P4" s="600"/>
      <c r="Q4" s="600"/>
      <c r="R4" s="624"/>
      <c r="S4" s="624"/>
      <c r="T4" s="625"/>
      <c r="U4" s="625"/>
      <c r="V4" s="624"/>
      <c r="W4" s="624"/>
      <c r="X4" s="625"/>
      <c r="Y4" s="625"/>
      <c r="Z4" s="624"/>
      <c r="AA4" s="624"/>
      <c r="AB4" s="625"/>
      <c r="AC4" s="625"/>
      <c r="AD4" s="624"/>
      <c r="AE4" s="624"/>
      <c r="AF4" s="625"/>
      <c r="AG4" s="625"/>
      <c r="AH4" s="624"/>
      <c r="AI4" s="624"/>
      <c r="AJ4" s="625"/>
      <c r="AK4" s="625"/>
      <c r="AL4" s="624"/>
      <c r="AM4" s="624"/>
      <c r="AN4" s="625"/>
      <c r="AO4" s="625"/>
      <c r="AP4" s="624"/>
      <c r="AQ4" s="624"/>
      <c r="AR4" s="625"/>
      <c r="AS4" s="625"/>
      <c r="AT4" s="624"/>
      <c r="AU4" s="624"/>
      <c r="AV4" s="625"/>
      <c r="AW4" s="625"/>
      <c r="AY4" s="12"/>
      <c r="AZ4" s="12"/>
      <c r="BF4" s="12"/>
      <c r="BG4" s="12"/>
      <c r="BH4" s="12"/>
      <c r="BI4" s="12"/>
      <c r="BJ4" s="13"/>
      <c r="BK4" s="12"/>
    </row>
    <row r="5" spans="1:104" s="11" customFormat="1" ht="21" customHeight="1" thickBot="1" x14ac:dyDescent="0.25">
      <c r="A5" s="9"/>
      <c r="B5" s="65"/>
      <c r="C5" s="66"/>
      <c r="D5" s="67"/>
      <c r="E5" s="67"/>
      <c r="F5" s="66"/>
      <c r="G5" s="66" t="s">
        <v>35</v>
      </c>
      <c r="H5" s="613"/>
      <c r="I5" s="615"/>
      <c r="J5" s="626"/>
      <c r="K5" s="600"/>
      <c r="L5" s="600"/>
      <c r="M5" s="600"/>
      <c r="N5" s="600"/>
      <c r="O5" s="600"/>
      <c r="P5" s="600"/>
      <c r="Q5" s="600"/>
      <c r="R5" s="624"/>
      <c r="S5" s="624"/>
      <c r="T5" s="625"/>
      <c r="U5" s="625"/>
      <c r="V5" s="624"/>
      <c r="W5" s="624"/>
      <c r="X5" s="625"/>
      <c r="Y5" s="625"/>
      <c r="Z5" s="624"/>
      <c r="AA5" s="624"/>
      <c r="AB5" s="625"/>
      <c r="AC5" s="625"/>
      <c r="AD5" s="624"/>
      <c r="AE5" s="624"/>
      <c r="AF5" s="625"/>
      <c r="AG5" s="625"/>
      <c r="AH5" s="624"/>
      <c r="AI5" s="624"/>
      <c r="AJ5" s="625"/>
      <c r="AK5" s="625"/>
      <c r="AL5" s="624"/>
      <c r="AM5" s="624"/>
      <c r="AN5" s="625"/>
      <c r="AO5" s="625"/>
      <c r="AP5" s="624"/>
      <c r="AQ5" s="624"/>
      <c r="AR5" s="625"/>
      <c r="AS5" s="625"/>
      <c r="AT5" s="624"/>
      <c r="AU5" s="624"/>
      <c r="AV5" s="625"/>
      <c r="AW5" s="625"/>
      <c r="AY5" s="12"/>
      <c r="AZ5" s="12"/>
      <c r="BF5" s="12"/>
      <c r="BG5" s="12"/>
      <c r="BH5" s="12"/>
      <c r="BI5" s="12"/>
      <c r="BJ5" s="13"/>
      <c r="BK5" s="12"/>
    </row>
    <row r="6" spans="1:104" s="11" customFormat="1" ht="3" customHeight="1" thickBot="1" x14ac:dyDescent="0.25">
      <c r="A6" s="9"/>
      <c r="B6" s="15"/>
      <c r="C6" s="16"/>
      <c r="D6" s="17"/>
      <c r="E6" s="17"/>
      <c r="F6" s="17"/>
      <c r="G6" s="17"/>
      <c r="H6" s="20"/>
      <c r="I6" s="21"/>
      <c r="J6" s="17"/>
      <c r="K6" s="17"/>
      <c r="N6" s="17"/>
      <c r="O6" s="17"/>
      <c r="R6" s="17"/>
      <c r="S6" s="17"/>
      <c r="V6" s="17"/>
      <c r="W6" s="17"/>
      <c r="Z6" s="17"/>
      <c r="AA6" s="17"/>
      <c r="AD6" s="17"/>
      <c r="AE6" s="17"/>
      <c r="AH6" s="17"/>
      <c r="AI6" s="17"/>
      <c r="AL6" s="17"/>
      <c r="AM6" s="17"/>
      <c r="AP6" s="17"/>
      <c r="AQ6" s="17"/>
      <c r="AT6" s="17"/>
      <c r="AU6" s="17"/>
      <c r="AY6" s="12"/>
      <c r="AZ6" s="12"/>
      <c r="BF6" s="12"/>
      <c r="BG6" s="12"/>
      <c r="BH6" s="12"/>
      <c r="BI6" s="12"/>
      <c r="BJ6" s="13"/>
      <c r="BK6" s="12"/>
    </row>
    <row r="7" spans="1:104" s="23" customFormat="1" ht="24.75" customHeight="1" x14ac:dyDescent="0.2">
      <c r="A7" s="275"/>
      <c r="B7" s="562" t="s">
        <v>102</v>
      </c>
      <c r="C7" s="617"/>
      <c r="D7" s="79" t="s">
        <v>57</v>
      </c>
      <c r="E7" s="80"/>
      <c r="F7" s="80"/>
      <c r="G7" s="80"/>
      <c r="H7" s="80"/>
      <c r="I7" s="80"/>
      <c r="J7" s="609" t="s">
        <v>191</v>
      </c>
      <c r="K7" s="609"/>
      <c r="L7" s="609"/>
      <c r="M7" s="609"/>
      <c r="N7" s="609" t="s">
        <v>192</v>
      </c>
      <c r="O7" s="609"/>
      <c r="P7" s="609"/>
      <c r="Q7" s="609"/>
      <c r="R7" s="609" t="s">
        <v>193</v>
      </c>
      <c r="S7" s="609"/>
      <c r="T7" s="609"/>
      <c r="U7" s="609"/>
      <c r="V7" s="609" t="s">
        <v>194</v>
      </c>
      <c r="W7" s="609"/>
      <c r="X7" s="609"/>
      <c r="Y7" s="609"/>
      <c r="Z7" s="609" t="s">
        <v>195</v>
      </c>
      <c r="AA7" s="609"/>
      <c r="AB7" s="609"/>
      <c r="AC7" s="609"/>
      <c r="AD7" s="609" t="s">
        <v>196</v>
      </c>
      <c r="AE7" s="609"/>
      <c r="AF7" s="609"/>
      <c r="AG7" s="609"/>
      <c r="AH7" s="609" t="s">
        <v>197</v>
      </c>
      <c r="AI7" s="609"/>
      <c r="AJ7" s="609"/>
      <c r="AK7" s="609"/>
      <c r="AL7" s="609" t="s">
        <v>198</v>
      </c>
      <c r="AM7" s="609"/>
      <c r="AN7" s="609"/>
      <c r="AO7" s="609"/>
      <c r="AP7" s="609" t="s">
        <v>199</v>
      </c>
      <c r="AQ7" s="609"/>
      <c r="AR7" s="609"/>
      <c r="AS7" s="609"/>
      <c r="AT7" s="609" t="s">
        <v>200</v>
      </c>
      <c r="AU7" s="609"/>
      <c r="AV7" s="609"/>
      <c r="AW7" s="629"/>
      <c r="CM7" s="131"/>
      <c r="CN7" s="132"/>
      <c r="CO7" s="132"/>
      <c r="CP7" s="132"/>
      <c r="CQ7" s="132"/>
      <c r="CR7" s="132"/>
      <c r="CS7" s="132"/>
      <c r="CT7" s="132"/>
      <c r="CU7" s="132"/>
      <c r="CV7" s="132"/>
      <c r="CW7" s="132"/>
      <c r="CX7" s="132"/>
      <c r="CY7" s="132"/>
      <c r="CZ7" s="131"/>
    </row>
    <row r="8" spans="1:104" s="24" customFormat="1" ht="24" x14ac:dyDescent="0.2">
      <c r="A8" s="276"/>
      <c r="B8" s="564"/>
      <c r="C8" s="618"/>
      <c r="D8" s="627" t="s">
        <v>190</v>
      </c>
      <c r="E8" s="628"/>
      <c r="F8" s="50" t="s">
        <v>18</v>
      </c>
      <c r="G8" s="627" t="s">
        <v>32</v>
      </c>
      <c r="H8" s="628"/>
      <c r="I8" s="50" t="s">
        <v>47</v>
      </c>
      <c r="J8" s="627" t="s">
        <v>41</v>
      </c>
      <c r="K8" s="628"/>
      <c r="L8" s="50" t="s">
        <v>18</v>
      </c>
      <c r="M8" s="50" t="s">
        <v>17</v>
      </c>
      <c r="N8" s="627" t="s">
        <v>41</v>
      </c>
      <c r="O8" s="628"/>
      <c r="P8" s="50" t="s">
        <v>18</v>
      </c>
      <c r="Q8" s="50" t="s">
        <v>17</v>
      </c>
      <c r="R8" s="627" t="s">
        <v>41</v>
      </c>
      <c r="S8" s="628"/>
      <c r="T8" s="50" t="s">
        <v>18</v>
      </c>
      <c r="U8" s="50" t="s">
        <v>17</v>
      </c>
      <c r="V8" s="627" t="s">
        <v>41</v>
      </c>
      <c r="W8" s="628"/>
      <c r="X8" s="50" t="s">
        <v>18</v>
      </c>
      <c r="Y8" s="50" t="s">
        <v>17</v>
      </c>
      <c r="Z8" s="627" t="s">
        <v>41</v>
      </c>
      <c r="AA8" s="628"/>
      <c r="AB8" s="50" t="s">
        <v>18</v>
      </c>
      <c r="AC8" s="50" t="s">
        <v>17</v>
      </c>
      <c r="AD8" s="627" t="s">
        <v>41</v>
      </c>
      <c r="AE8" s="628"/>
      <c r="AF8" s="50" t="s">
        <v>18</v>
      </c>
      <c r="AG8" s="50" t="s">
        <v>17</v>
      </c>
      <c r="AH8" s="627" t="s">
        <v>41</v>
      </c>
      <c r="AI8" s="628"/>
      <c r="AJ8" s="50" t="s">
        <v>18</v>
      </c>
      <c r="AK8" s="50" t="s">
        <v>17</v>
      </c>
      <c r="AL8" s="627" t="s">
        <v>41</v>
      </c>
      <c r="AM8" s="628"/>
      <c r="AN8" s="50" t="s">
        <v>18</v>
      </c>
      <c r="AO8" s="50" t="s">
        <v>17</v>
      </c>
      <c r="AP8" s="627" t="s">
        <v>41</v>
      </c>
      <c r="AQ8" s="628"/>
      <c r="AR8" s="50" t="s">
        <v>18</v>
      </c>
      <c r="AS8" s="50" t="s">
        <v>17</v>
      </c>
      <c r="AT8" s="627" t="s">
        <v>41</v>
      </c>
      <c r="AU8" s="628"/>
      <c r="AV8" s="50" t="s">
        <v>18</v>
      </c>
      <c r="AW8" s="82" t="s">
        <v>17</v>
      </c>
      <c r="CM8" s="122" t="s">
        <v>92</v>
      </c>
      <c r="CN8" s="122"/>
      <c r="CO8" s="122"/>
      <c r="CP8" s="122" t="s">
        <v>145</v>
      </c>
      <c r="CQ8" s="122" t="s">
        <v>146</v>
      </c>
      <c r="CR8" s="122" t="s">
        <v>147</v>
      </c>
      <c r="CS8" s="122" t="s">
        <v>148</v>
      </c>
      <c r="CT8" s="122" t="s">
        <v>149</v>
      </c>
      <c r="CU8" s="122" t="s">
        <v>150</v>
      </c>
      <c r="CV8" s="122" t="s">
        <v>151</v>
      </c>
      <c r="CW8" s="122" t="s">
        <v>152</v>
      </c>
      <c r="CX8" s="122" t="s">
        <v>153</v>
      </c>
      <c r="CY8" s="122" t="s">
        <v>154</v>
      </c>
      <c r="CZ8" s="122" t="s">
        <v>125</v>
      </c>
    </row>
    <row r="9" spans="1:104" s="25" customFormat="1" ht="14.25" customHeight="1" thickBot="1" x14ac:dyDescent="0.25">
      <c r="A9" s="276"/>
      <c r="B9" s="622"/>
      <c r="C9" s="623"/>
      <c r="D9" s="236" t="s">
        <v>40</v>
      </c>
      <c r="E9" s="236" t="s">
        <v>14</v>
      </c>
      <c r="F9" s="236" t="s">
        <v>15</v>
      </c>
      <c r="G9" s="236" t="s">
        <v>42</v>
      </c>
      <c r="H9" s="236" t="s">
        <v>39</v>
      </c>
      <c r="I9" s="236" t="s">
        <v>48</v>
      </c>
      <c r="J9" s="236" t="s">
        <v>40</v>
      </c>
      <c r="K9" s="236" t="s">
        <v>14</v>
      </c>
      <c r="L9" s="236" t="s">
        <v>15</v>
      </c>
      <c r="M9" s="236" t="s">
        <v>42</v>
      </c>
      <c r="N9" s="236" t="s">
        <v>40</v>
      </c>
      <c r="O9" s="236" t="s">
        <v>14</v>
      </c>
      <c r="P9" s="236" t="s">
        <v>15</v>
      </c>
      <c r="Q9" s="236" t="s">
        <v>42</v>
      </c>
      <c r="R9" s="236" t="s">
        <v>40</v>
      </c>
      <c r="S9" s="236" t="s">
        <v>14</v>
      </c>
      <c r="T9" s="236" t="s">
        <v>15</v>
      </c>
      <c r="U9" s="236" t="s">
        <v>42</v>
      </c>
      <c r="V9" s="236" t="s">
        <v>40</v>
      </c>
      <c r="W9" s="236" t="s">
        <v>14</v>
      </c>
      <c r="X9" s="236" t="s">
        <v>15</v>
      </c>
      <c r="Y9" s="236" t="s">
        <v>42</v>
      </c>
      <c r="Z9" s="236" t="s">
        <v>40</v>
      </c>
      <c r="AA9" s="236" t="s">
        <v>14</v>
      </c>
      <c r="AB9" s="236" t="s">
        <v>15</v>
      </c>
      <c r="AC9" s="236" t="s">
        <v>42</v>
      </c>
      <c r="AD9" s="236" t="s">
        <v>40</v>
      </c>
      <c r="AE9" s="236" t="s">
        <v>14</v>
      </c>
      <c r="AF9" s="236" t="s">
        <v>15</v>
      </c>
      <c r="AG9" s="236" t="s">
        <v>42</v>
      </c>
      <c r="AH9" s="236" t="s">
        <v>40</v>
      </c>
      <c r="AI9" s="236" t="s">
        <v>14</v>
      </c>
      <c r="AJ9" s="236" t="s">
        <v>15</v>
      </c>
      <c r="AK9" s="236" t="s">
        <v>42</v>
      </c>
      <c r="AL9" s="236" t="s">
        <v>40</v>
      </c>
      <c r="AM9" s="236" t="s">
        <v>14</v>
      </c>
      <c r="AN9" s="236" t="s">
        <v>15</v>
      </c>
      <c r="AO9" s="236" t="s">
        <v>42</v>
      </c>
      <c r="AP9" s="236" t="s">
        <v>40</v>
      </c>
      <c r="AQ9" s="236" t="s">
        <v>14</v>
      </c>
      <c r="AR9" s="236" t="s">
        <v>15</v>
      </c>
      <c r="AS9" s="236" t="s">
        <v>42</v>
      </c>
      <c r="AT9" s="236" t="s">
        <v>40</v>
      </c>
      <c r="AU9" s="236" t="s">
        <v>14</v>
      </c>
      <c r="AV9" s="236" t="s">
        <v>15</v>
      </c>
      <c r="AW9" s="237" t="s">
        <v>42</v>
      </c>
      <c r="BN9" s="24"/>
      <c r="BO9" s="24"/>
      <c r="BP9" s="24"/>
      <c r="BQ9" s="24"/>
      <c r="BR9" s="24"/>
      <c r="BS9" s="24"/>
      <c r="BT9" s="24"/>
      <c r="BU9" s="24"/>
      <c r="BV9" s="24"/>
      <c r="CM9" s="123"/>
      <c r="CN9" s="123"/>
      <c r="CO9" s="123"/>
      <c r="CP9" s="123" t="s">
        <v>40</v>
      </c>
      <c r="CQ9" s="123" t="s">
        <v>40</v>
      </c>
      <c r="CR9" s="123" t="s">
        <v>40</v>
      </c>
      <c r="CS9" s="123" t="s">
        <v>40</v>
      </c>
      <c r="CT9" s="123" t="s">
        <v>40</v>
      </c>
      <c r="CU9" s="123" t="s">
        <v>40</v>
      </c>
      <c r="CV9" s="123" t="s">
        <v>40</v>
      </c>
      <c r="CW9" s="123" t="s">
        <v>40</v>
      </c>
      <c r="CX9" s="123" t="s">
        <v>40</v>
      </c>
      <c r="CY9" s="123" t="s">
        <v>40</v>
      </c>
      <c r="CZ9" s="123" t="s">
        <v>15</v>
      </c>
    </row>
    <row r="10" spans="1:104" s="11" customFormat="1" ht="14.25" customHeight="1" x14ac:dyDescent="0.2">
      <c r="A10" s="276" t="str">
        <f>B10&amp;A4</f>
        <v>Jan</v>
      </c>
      <c r="B10" s="84" t="s">
        <v>0</v>
      </c>
      <c r="C10" s="49">
        <f t="shared" ref="C10:C21" si="0">Year1</f>
        <v>0</v>
      </c>
      <c r="D10" s="272">
        <f>J10+N10+R10+V10+Z10+AD10+AH10+AL10+AP10+AT10</f>
        <v>0</v>
      </c>
      <c r="E10" s="272">
        <f>D10*6.96</f>
        <v>0</v>
      </c>
      <c r="F10" s="282">
        <f>L10+P10+T10+X10+AB10+AF10+AJ10+AN10+AR10+AV10</f>
        <v>0</v>
      </c>
      <c r="G10" s="280" t="e">
        <f>F10/D10</f>
        <v>#DIV/0!</v>
      </c>
      <c r="H10" s="280" t="e">
        <f>F10/E10</f>
        <v>#DIV/0!</v>
      </c>
      <c r="I10" s="104" t="e">
        <f>E10*INDEX('Select Year'!Z$11:Z$15,MATCH(LPG!C10,'Select Year'!W$11:W$15,0))</f>
        <v>#N/A</v>
      </c>
      <c r="J10" s="238"/>
      <c r="K10" s="272">
        <f t="shared" ref="K10:K21" si="1">J10*6.96</f>
        <v>0</v>
      </c>
      <c r="L10" s="239"/>
      <c r="M10" s="230" t="e">
        <f>L10/J10</f>
        <v>#DIV/0!</v>
      </c>
      <c r="N10" s="238"/>
      <c r="O10" s="272">
        <f t="shared" ref="O10:O21" si="2">N10*6.96</f>
        <v>0</v>
      </c>
      <c r="P10" s="239"/>
      <c r="Q10" s="230" t="e">
        <f>P10/N10</f>
        <v>#DIV/0!</v>
      </c>
      <c r="R10" s="238"/>
      <c r="S10" s="272">
        <f t="shared" ref="S10:S21" si="3">R10*6.96</f>
        <v>0</v>
      </c>
      <c r="T10" s="239"/>
      <c r="U10" s="230" t="e">
        <f>T10/R10</f>
        <v>#DIV/0!</v>
      </c>
      <c r="V10" s="238"/>
      <c r="W10" s="272">
        <f t="shared" ref="W10:W21" si="4">V10*6.96</f>
        <v>0</v>
      </c>
      <c r="X10" s="239"/>
      <c r="Y10" s="230" t="e">
        <f>X10/V10</f>
        <v>#DIV/0!</v>
      </c>
      <c r="Z10" s="238"/>
      <c r="AA10" s="272">
        <f t="shared" ref="AA10:AA21" si="5">Z10*6.96</f>
        <v>0</v>
      </c>
      <c r="AB10" s="239"/>
      <c r="AC10" s="230" t="e">
        <f>AB10/Z10</f>
        <v>#DIV/0!</v>
      </c>
      <c r="AD10" s="238"/>
      <c r="AE10" s="272">
        <f t="shared" ref="AE10:AE21" si="6">AD10*6.96</f>
        <v>0</v>
      </c>
      <c r="AF10" s="239"/>
      <c r="AG10" s="230" t="e">
        <f>AF10/AD10</f>
        <v>#DIV/0!</v>
      </c>
      <c r="AH10" s="238"/>
      <c r="AI10" s="272">
        <f t="shared" ref="AI10:AI21" si="7">AH10*6.96</f>
        <v>0</v>
      </c>
      <c r="AJ10" s="239"/>
      <c r="AK10" s="230" t="e">
        <f>AJ10/AH10</f>
        <v>#DIV/0!</v>
      </c>
      <c r="AL10" s="238"/>
      <c r="AM10" s="272">
        <f t="shared" ref="AM10:AM21" si="8">AL10*6.96</f>
        <v>0</v>
      </c>
      <c r="AN10" s="239"/>
      <c r="AO10" s="230" t="e">
        <f>AN10/AL10</f>
        <v>#DIV/0!</v>
      </c>
      <c r="AP10" s="238"/>
      <c r="AQ10" s="272">
        <f t="shared" ref="AQ10:AQ21" si="9">AP10*6.96</f>
        <v>0</v>
      </c>
      <c r="AR10" s="239"/>
      <c r="AS10" s="230" t="e">
        <f>AR10/AP10</f>
        <v>#DIV/0!</v>
      </c>
      <c r="AT10" s="238"/>
      <c r="AU10" s="272">
        <f t="shared" ref="AU10:AU21" si="10">AT10*6.96</f>
        <v>0</v>
      </c>
      <c r="AV10" s="239"/>
      <c r="AW10" s="230" t="e">
        <f>AV10/AT10</f>
        <v>#DIV/0!</v>
      </c>
      <c r="AX10" s="25"/>
      <c r="AY10" s="25"/>
      <c r="AZ10" s="12"/>
      <c r="BF10" s="12"/>
      <c r="BG10" s="12"/>
      <c r="BH10" s="12"/>
      <c r="BI10" s="12"/>
      <c r="BJ10" s="13"/>
      <c r="BK10" s="12"/>
      <c r="CM10" s="124">
        <f t="shared" ref="CM10:CM21" si="11">Year1</f>
        <v>0</v>
      </c>
      <c r="CN10" s="124" t="str">
        <f>B10&amp;"-"&amp;C10</f>
        <v>Jan-0</v>
      </c>
      <c r="CO10" s="124" t="str">
        <f t="shared" ref="CO10:CO21" si="12">B10&amp;"-"&amp;CM10</f>
        <v>Jan-0</v>
      </c>
      <c r="CP10" s="124">
        <f t="shared" ref="CP10:CP21" si="13">INDEX(J$10:J$21,MATCH($CO10,$CN$10:$CN$21,),)</f>
        <v>0</v>
      </c>
      <c r="CQ10" s="124">
        <f t="shared" ref="CQ10:CQ21" si="14">INDEX(N$10:N$21,MATCH($CO10,$CN$10:$CN$21,),)</f>
        <v>0</v>
      </c>
      <c r="CR10" s="124">
        <f t="shared" ref="CR10:CR21" si="15">INDEX(R$10:R$21,MATCH($CO10,$CN$10:$CN$21,),)</f>
        <v>0</v>
      </c>
      <c r="CS10" s="124">
        <f t="shared" ref="CS10:CS21" si="16">INDEX(V$10:V$21,MATCH($CO10,$CN$10:$CN$21,),)</f>
        <v>0</v>
      </c>
      <c r="CT10" s="124">
        <f t="shared" ref="CT10:CT21" si="17">INDEX(Z$10:Z$21,MATCH($CO10,$CN$10:$CN$21,),)</f>
        <v>0</v>
      </c>
      <c r="CU10" s="124">
        <f t="shared" ref="CU10:CU21" si="18">INDEX(AD$10:AD$21,MATCH($CO10,$CN$10:$CN$21,),)</f>
        <v>0</v>
      </c>
      <c r="CV10" s="124">
        <f t="shared" ref="CV10:CV21" si="19">INDEX(AH$10:AH$21,MATCH($CO10,$CN$10:$CN$21,),)</f>
        <v>0</v>
      </c>
      <c r="CW10" s="124">
        <f t="shared" ref="CW10:CW21" si="20">INDEX(AL$10:AL$21,MATCH($CO10,$CN$10:$CN$21,),)</f>
        <v>0</v>
      </c>
      <c r="CX10" s="124">
        <f t="shared" ref="CX10:CX21" si="21">INDEX(AP$10:AP$21,MATCH($CO10,$CN$10:$CN$21,),)</f>
        <v>0</v>
      </c>
      <c r="CY10" s="124">
        <f t="shared" ref="CY10:CY21" si="22">INDEX(AT$10:AT$21,MATCH($CO10,$CN$10:$CN$21,),)</f>
        <v>0</v>
      </c>
      <c r="CZ10" s="126">
        <f t="shared" ref="CZ10:CZ21" si="23">INDEX(F$10:F$21,MATCH($CO10,$CN$10:$CN$21,),)</f>
        <v>0</v>
      </c>
    </row>
    <row r="11" spans="1:104" s="11" customFormat="1" ht="14.25" customHeight="1" x14ac:dyDescent="0.2">
      <c r="A11" s="276" t="str">
        <f>B11&amp;A4</f>
        <v>Feb</v>
      </c>
      <c r="B11" s="85" t="s">
        <v>1</v>
      </c>
      <c r="C11" s="49">
        <f t="shared" si="0"/>
        <v>0</v>
      </c>
      <c r="D11" s="272">
        <f t="shared" ref="D11:D21" si="24">J11+N11+R11+V11+Z11+AD11+AH11+AL11+AP11+AT11</f>
        <v>0</v>
      </c>
      <c r="E11" s="272">
        <f t="shared" ref="E11:E21" si="25">D11*6.96</f>
        <v>0</v>
      </c>
      <c r="F11" s="282">
        <f t="shared" ref="F11:F21" si="26">L11+P11+T11+X11+AB11+AF11+AJ11+AN11+AR11+AV11</f>
        <v>0</v>
      </c>
      <c r="G11" s="280" t="e">
        <f t="shared" ref="G11:G21" si="27">F11/D11</f>
        <v>#DIV/0!</v>
      </c>
      <c r="H11" s="280" t="e">
        <f t="shared" ref="H11:H21" si="28">F11/E11</f>
        <v>#DIV/0!</v>
      </c>
      <c r="I11" s="36" t="e">
        <f>E11*INDEX('Select Year'!Z$11:Z$15,MATCH(LPG!C11,'Select Year'!W$11:W$15,0))</f>
        <v>#N/A</v>
      </c>
      <c r="J11" s="55"/>
      <c r="K11" s="272">
        <f t="shared" si="1"/>
        <v>0</v>
      </c>
      <c r="L11" s="229"/>
      <c r="M11" s="231" t="e">
        <f t="shared" ref="M11:M21" si="29">L11/J11</f>
        <v>#DIV/0!</v>
      </c>
      <c r="N11" s="55"/>
      <c r="O11" s="272">
        <f t="shared" si="2"/>
        <v>0</v>
      </c>
      <c r="P11" s="229"/>
      <c r="Q11" s="231" t="e">
        <f t="shared" ref="Q11:Q21" si="30">P11/N11</f>
        <v>#DIV/0!</v>
      </c>
      <c r="R11" s="55"/>
      <c r="S11" s="272">
        <f t="shared" si="3"/>
        <v>0</v>
      </c>
      <c r="T11" s="229"/>
      <c r="U11" s="231" t="e">
        <f t="shared" ref="U11:U21" si="31">T11/R11</f>
        <v>#DIV/0!</v>
      </c>
      <c r="V11" s="55"/>
      <c r="W11" s="272">
        <f t="shared" si="4"/>
        <v>0</v>
      </c>
      <c r="X11" s="229"/>
      <c r="Y11" s="231" t="e">
        <f t="shared" ref="Y11:Y21" si="32">X11/V11</f>
        <v>#DIV/0!</v>
      </c>
      <c r="Z11" s="55"/>
      <c r="AA11" s="272">
        <f t="shared" si="5"/>
        <v>0</v>
      </c>
      <c r="AB11" s="229"/>
      <c r="AC11" s="231" t="e">
        <f t="shared" ref="AC11:AC21" si="33">AB11/Z11</f>
        <v>#DIV/0!</v>
      </c>
      <c r="AD11" s="55"/>
      <c r="AE11" s="272">
        <f t="shared" si="6"/>
        <v>0</v>
      </c>
      <c r="AF11" s="229"/>
      <c r="AG11" s="231" t="e">
        <f t="shared" ref="AG11:AG21" si="34">AF11/AD11</f>
        <v>#DIV/0!</v>
      </c>
      <c r="AH11" s="55"/>
      <c r="AI11" s="272">
        <f t="shared" si="7"/>
        <v>0</v>
      </c>
      <c r="AJ11" s="229"/>
      <c r="AK11" s="231" t="e">
        <f t="shared" ref="AK11:AK21" si="35">AJ11/AH11</f>
        <v>#DIV/0!</v>
      </c>
      <c r="AL11" s="55"/>
      <c r="AM11" s="272">
        <f t="shared" si="8"/>
        <v>0</v>
      </c>
      <c r="AN11" s="229"/>
      <c r="AO11" s="231" t="e">
        <f t="shared" ref="AO11:AO21" si="36">AN11/AL11</f>
        <v>#DIV/0!</v>
      </c>
      <c r="AP11" s="55"/>
      <c r="AQ11" s="272">
        <f t="shared" si="9"/>
        <v>0</v>
      </c>
      <c r="AR11" s="229"/>
      <c r="AS11" s="231" t="e">
        <f t="shared" ref="AS11:AS21" si="37">AR11/AP11</f>
        <v>#DIV/0!</v>
      </c>
      <c r="AT11" s="55"/>
      <c r="AU11" s="272">
        <f t="shared" si="10"/>
        <v>0</v>
      </c>
      <c r="AV11" s="229"/>
      <c r="AW11" s="231" t="e">
        <f t="shared" ref="AW11:AW21" si="38">AV11/AT11</f>
        <v>#DIV/0!</v>
      </c>
      <c r="AX11" s="25"/>
      <c r="AY11" s="25"/>
      <c r="AZ11" s="12"/>
      <c r="BF11" s="12"/>
      <c r="BG11" s="12"/>
      <c r="BH11" s="12"/>
      <c r="BI11" s="12"/>
      <c r="BJ11" s="13"/>
      <c r="BK11" s="12"/>
      <c r="CM11" s="124">
        <f t="shared" si="11"/>
        <v>0</v>
      </c>
      <c r="CN11" s="124" t="str">
        <f t="shared" ref="CN11:CN21" si="39">B11&amp;"-"&amp;C11</f>
        <v>Feb-0</v>
      </c>
      <c r="CO11" s="124" t="str">
        <f t="shared" si="12"/>
        <v>Feb-0</v>
      </c>
      <c r="CP11" s="124">
        <f t="shared" si="13"/>
        <v>0</v>
      </c>
      <c r="CQ11" s="124">
        <f t="shared" si="14"/>
        <v>0</v>
      </c>
      <c r="CR11" s="124">
        <f t="shared" si="15"/>
        <v>0</v>
      </c>
      <c r="CS11" s="124">
        <f t="shared" si="16"/>
        <v>0</v>
      </c>
      <c r="CT11" s="124">
        <f t="shared" si="17"/>
        <v>0</v>
      </c>
      <c r="CU11" s="124">
        <f t="shared" si="18"/>
        <v>0</v>
      </c>
      <c r="CV11" s="124">
        <f t="shared" si="19"/>
        <v>0</v>
      </c>
      <c r="CW11" s="124">
        <f t="shared" si="20"/>
        <v>0</v>
      </c>
      <c r="CX11" s="124">
        <f t="shared" si="21"/>
        <v>0</v>
      </c>
      <c r="CY11" s="124">
        <f t="shared" si="22"/>
        <v>0</v>
      </c>
      <c r="CZ11" s="126">
        <f t="shared" si="23"/>
        <v>0</v>
      </c>
    </row>
    <row r="12" spans="1:104" s="11" customFormat="1" ht="14.25" customHeight="1" x14ac:dyDescent="0.2">
      <c r="A12" s="276" t="str">
        <f>B12&amp;A4</f>
        <v>Mar</v>
      </c>
      <c r="B12" s="85" t="s">
        <v>2</v>
      </c>
      <c r="C12" s="49">
        <f t="shared" si="0"/>
        <v>0</v>
      </c>
      <c r="D12" s="272">
        <f t="shared" si="24"/>
        <v>0</v>
      </c>
      <c r="E12" s="272">
        <f t="shared" si="25"/>
        <v>0</v>
      </c>
      <c r="F12" s="282">
        <f t="shared" si="26"/>
        <v>0</v>
      </c>
      <c r="G12" s="280" t="e">
        <f t="shared" si="27"/>
        <v>#DIV/0!</v>
      </c>
      <c r="H12" s="280" t="e">
        <f t="shared" si="28"/>
        <v>#DIV/0!</v>
      </c>
      <c r="I12" s="36" t="e">
        <f>E12*INDEX('Select Year'!Z$11:Z$15,MATCH(LPG!C12,'Select Year'!W$11:W$15,0))</f>
        <v>#N/A</v>
      </c>
      <c r="J12" s="55"/>
      <c r="K12" s="272">
        <f t="shared" si="1"/>
        <v>0</v>
      </c>
      <c r="L12" s="229"/>
      <c r="M12" s="231" t="e">
        <f t="shared" si="29"/>
        <v>#DIV/0!</v>
      </c>
      <c r="N12" s="55"/>
      <c r="O12" s="272">
        <f t="shared" si="2"/>
        <v>0</v>
      </c>
      <c r="P12" s="229"/>
      <c r="Q12" s="231" t="e">
        <f t="shared" si="30"/>
        <v>#DIV/0!</v>
      </c>
      <c r="R12" s="55"/>
      <c r="S12" s="272">
        <f t="shared" si="3"/>
        <v>0</v>
      </c>
      <c r="T12" s="229"/>
      <c r="U12" s="231" t="e">
        <f t="shared" si="31"/>
        <v>#DIV/0!</v>
      </c>
      <c r="V12" s="55"/>
      <c r="W12" s="272">
        <f t="shared" si="4"/>
        <v>0</v>
      </c>
      <c r="X12" s="229"/>
      <c r="Y12" s="231" t="e">
        <f t="shared" si="32"/>
        <v>#DIV/0!</v>
      </c>
      <c r="Z12" s="55"/>
      <c r="AA12" s="272">
        <f t="shared" si="5"/>
        <v>0</v>
      </c>
      <c r="AB12" s="229"/>
      <c r="AC12" s="231" t="e">
        <f t="shared" si="33"/>
        <v>#DIV/0!</v>
      </c>
      <c r="AD12" s="55"/>
      <c r="AE12" s="272">
        <f t="shared" si="6"/>
        <v>0</v>
      </c>
      <c r="AF12" s="229"/>
      <c r="AG12" s="231" t="e">
        <f t="shared" si="34"/>
        <v>#DIV/0!</v>
      </c>
      <c r="AH12" s="55"/>
      <c r="AI12" s="272">
        <f t="shared" si="7"/>
        <v>0</v>
      </c>
      <c r="AJ12" s="229"/>
      <c r="AK12" s="231" t="e">
        <f t="shared" si="35"/>
        <v>#DIV/0!</v>
      </c>
      <c r="AL12" s="55"/>
      <c r="AM12" s="272">
        <f t="shared" si="8"/>
        <v>0</v>
      </c>
      <c r="AN12" s="229"/>
      <c r="AO12" s="231" t="e">
        <f t="shared" si="36"/>
        <v>#DIV/0!</v>
      </c>
      <c r="AP12" s="55"/>
      <c r="AQ12" s="272">
        <f t="shared" si="9"/>
        <v>0</v>
      </c>
      <c r="AR12" s="229"/>
      <c r="AS12" s="231" t="e">
        <f t="shared" si="37"/>
        <v>#DIV/0!</v>
      </c>
      <c r="AT12" s="55"/>
      <c r="AU12" s="272">
        <f t="shared" si="10"/>
        <v>0</v>
      </c>
      <c r="AV12" s="229"/>
      <c r="AW12" s="231" t="e">
        <f t="shared" si="38"/>
        <v>#DIV/0!</v>
      </c>
      <c r="AX12" s="25"/>
      <c r="AY12" s="25"/>
      <c r="AZ12" s="12"/>
      <c r="BF12" s="12"/>
      <c r="BG12" s="12"/>
      <c r="BH12" s="12"/>
      <c r="BI12" s="12"/>
      <c r="BJ12" s="13"/>
      <c r="BK12" s="12"/>
      <c r="CM12" s="124">
        <f t="shared" si="11"/>
        <v>0</v>
      </c>
      <c r="CN12" s="124" t="str">
        <f t="shared" si="39"/>
        <v>Mar-0</v>
      </c>
      <c r="CO12" s="124" t="str">
        <f t="shared" si="12"/>
        <v>Mar-0</v>
      </c>
      <c r="CP12" s="124">
        <f t="shared" si="13"/>
        <v>0</v>
      </c>
      <c r="CQ12" s="124">
        <f t="shared" si="14"/>
        <v>0</v>
      </c>
      <c r="CR12" s="124">
        <f t="shared" si="15"/>
        <v>0</v>
      </c>
      <c r="CS12" s="124">
        <f t="shared" si="16"/>
        <v>0</v>
      </c>
      <c r="CT12" s="124">
        <f t="shared" si="17"/>
        <v>0</v>
      </c>
      <c r="CU12" s="124">
        <f t="shared" si="18"/>
        <v>0</v>
      </c>
      <c r="CV12" s="124">
        <f t="shared" si="19"/>
        <v>0</v>
      </c>
      <c r="CW12" s="124">
        <f t="shared" si="20"/>
        <v>0</v>
      </c>
      <c r="CX12" s="124">
        <f t="shared" si="21"/>
        <v>0</v>
      </c>
      <c r="CY12" s="124">
        <f t="shared" si="22"/>
        <v>0</v>
      </c>
      <c r="CZ12" s="126">
        <f t="shared" si="23"/>
        <v>0</v>
      </c>
    </row>
    <row r="13" spans="1:104" s="11" customFormat="1" ht="14.25" customHeight="1" x14ac:dyDescent="0.2">
      <c r="A13" s="276" t="str">
        <f>B13&amp;A4</f>
        <v>Apr</v>
      </c>
      <c r="B13" s="85" t="s">
        <v>3</v>
      </c>
      <c r="C13" s="49">
        <f t="shared" si="0"/>
        <v>0</v>
      </c>
      <c r="D13" s="272">
        <f t="shared" si="24"/>
        <v>0</v>
      </c>
      <c r="E13" s="272">
        <f t="shared" si="25"/>
        <v>0</v>
      </c>
      <c r="F13" s="282">
        <f t="shared" si="26"/>
        <v>0</v>
      </c>
      <c r="G13" s="280" t="e">
        <f t="shared" si="27"/>
        <v>#DIV/0!</v>
      </c>
      <c r="H13" s="280" t="e">
        <f t="shared" si="28"/>
        <v>#DIV/0!</v>
      </c>
      <c r="I13" s="36" t="e">
        <f>E13*INDEX('Select Year'!Z$11:Z$15,MATCH(LPG!C13,'Select Year'!W$11:W$15,0))</f>
        <v>#N/A</v>
      </c>
      <c r="J13" s="55"/>
      <c r="K13" s="272">
        <f t="shared" si="1"/>
        <v>0</v>
      </c>
      <c r="L13" s="229"/>
      <c r="M13" s="231" t="e">
        <f t="shared" si="29"/>
        <v>#DIV/0!</v>
      </c>
      <c r="N13" s="55"/>
      <c r="O13" s="272">
        <f t="shared" si="2"/>
        <v>0</v>
      </c>
      <c r="P13" s="229"/>
      <c r="Q13" s="231" t="e">
        <f t="shared" si="30"/>
        <v>#DIV/0!</v>
      </c>
      <c r="R13" s="55"/>
      <c r="S13" s="272">
        <f t="shared" si="3"/>
        <v>0</v>
      </c>
      <c r="T13" s="229"/>
      <c r="U13" s="231" t="e">
        <f t="shared" si="31"/>
        <v>#DIV/0!</v>
      </c>
      <c r="V13" s="55"/>
      <c r="W13" s="272">
        <f t="shared" si="4"/>
        <v>0</v>
      </c>
      <c r="X13" s="229"/>
      <c r="Y13" s="231" t="e">
        <f t="shared" si="32"/>
        <v>#DIV/0!</v>
      </c>
      <c r="Z13" s="55"/>
      <c r="AA13" s="272">
        <f t="shared" si="5"/>
        <v>0</v>
      </c>
      <c r="AB13" s="229"/>
      <c r="AC13" s="231" t="e">
        <f t="shared" si="33"/>
        <v>#DIV/0!</v>
      </c>
      <c r="AD13" s="55"/>
      <c r="AE13" s="272">
        <f t="shared" si="6"/>
        <v>0</v>
      </c>
      <c r="AF13" s="229"/>
      <c r="AG13" s="231" t="e">
        <f t="shared" si="34"/>
        <v>#DIV/0!</v>
      </c>
      <c r="AH13" s="55"/>
      <c r="AI13" s="272">
        <f t="shared" si="7"/>
        <v>0</v>
      </c>
      <c r="AJ13" s="229"/>
      <c r="AK13" s="231" t="e">
        <f t="shared" si="35"/>
        <v>#DIV/0!</v>
      </c>
      <c r="AL13" s="55"/>
      <c r="AM13" s="272">
        <f t="shared" si="8"/>
        <v>0</v>
      </c>
      <c r="AN13" s="229"/>
      <c r="AO13" s="231" t="e">
        <f t="shared" si="36"/>
        <v>#DIV/0!</v>
      </c>
      <c r="AP13" s="55"/>
      <c r="AQ13" s="272">
        <f t="shared" si="9"/>
        <v>0</v>
      </c>
      <c r="AR13" s="229"/>
      <c r="AS13" s="231" t="e">
        <f t="shared" si="37"/>
        <v>#DIV/0!</v>
      </c>
      <c r="AT13" s="55"/>
      <c r="AU13" s="272">
        <f t="shared" si="10"/>
        <v>0</v>
      </c>
      <c r="AV13" s="229"/>
      <c r="AW13" s="231" t="e">
        <f t="shared" si="38"/>
        <v>#DIV/0!</v>
      </c>
      <c r="AX13" s="25"/>
      <c r="AY13" s="25"/>
      <c r="AZ13" s="12"/>
      <c r="BF13" s="12"/>
      <c r="BG13" s="12"/>
      <c r="BH13" s="12"/>
      <c r="BI13" s="12"/>
      <c r="BJ13" s="13"/>
      <c r="BK13" s="12"/>
      <c r="CM13" s="124">
        <f t="shared" si="11"/>
        <v>0</v>
      </c>
      <c r="CN13" s="124" t="str">
        <f t="shared" si="39"/>
        <v>Apr-0</v>
      </c>
      <c r="CO13" s="124" t="str">
        <f t="shared" si="12"/>
        <v>Apr-0</v>
      </c>
      <c r="CP13" s="124">
        <f t="shared" si="13"/>
        <v>0</v>
      </c>
      <c r="CQ13" s="124">
        <f t="shared" si="14"/>
        <v>0</v>
      </c>
      <c r="CR13" s="124">
        <f t="shared" si="15"/>
        <v>0</v>
      </c>
      <c r="CS13" s="124">
        <f t="shared" si="16"/>
        <v>0</v>
      </c>
      <c r="CT13" s="124">
        <f t="shared" si="17"/>
        <v>0</v>
      </c>
      <c r="CU13" s="124">
        <f t="shared" si="18"/>
        <v>0</v>
      </c>
      <c r="CV13" s="124">
        <f t="shared" si="19"/>
        <v>0</v>
      </c>
      <c r="CW13" s="124">
        <f t="shared" si="20"/>
        <v>0</v>
      </c>
      <c r="CX13" s="124">
        <f t="shared" si="21"/>
        <v>0</v>
      </c>
      <c r="CY13" s="124">
        <f t="shared" si="22"/>
        <v>0</v>
      </c>
      <c r="CZ13" s="126">
        <f t="shared" si="23"/>
        <v>0</v>
      </c>
    </row>
    <row r="14" spans="1:104" s="11" customFormat="1" ht="14.25" customHeight="1" x14ac:dyDescent="0.2">
      <c r="A14" s="276" t="str">
        <f>B14&amp;A4</f>
        <v>May</v>
      </c>
      <c r="B14" s="85" t="s">
        <v>4</v>
      </c>
      <c r="C14" s="49">
        <f t="shared" si="0"/>
        <v>0</v>
      </c>
      <c r="D14" s="272">
        <f t="shared" si="24"/>
        <v>0</v>
      </c>
      <c r="E14" s="272">
        <f t="shared" si="25"/>
        <v>0</v>
      </c>
      <c r="F14" s="282">
        <f t="shared" si="26"/>
        <v>0</v>
      </c>
      <c r="G14" s="280" t="e">
        <f t="shared" si="27"/>
        <v>#DIV/0!</v>
      </c>
      <c r="H14" s="280" t="e">
        <f t="shared" si="28"/>
        <v>#DIV/0!</v>
      </c>
      <c r="I14" s="36" t="e">
        <f>E14*INDEX('Select Year'!Z$11:Z$15,MATCH(LPG!C14,'Select Year'!W$11:W$15,0))</f>
        <v>#N/A</v>
      </c>
      <c r="J14" s="55"/>
      <c r="K14" s="272">
        <f t="shared" si="1"/>
        <v>0</v>
      </c>
      <c r="L14" s="229"/>
      <c r="M14" s="231" t="e">
        <f t="shared" si="29"/>
        <v>#DIV/0!</v>
      </c>
      <c r="N14" s="55"/>
      <c r="O14" s="272">
        <f t="shared" si="2"/>
        <v>0</v>
      </c>
      <c r="P14" s="229"/>
      <c r="Q14" s="231" t="e">
        <f t="shared" si="30"/>
        <v>#DIV/0!</v>
      </c>
      <c r="R14" s="55"/>
      <c r="S14" s="272">
        <f t="shared" si="3"/>
        <v>0</v>
      </c>
      <c r="T14" s="229"/>
      <c r="U14" s="231" t="e">
        <f t="shared" si="31"/>
        <v>#DIV/0!</v>
      </c>
      <c r="V14" s="55"/>
      <c r="W14" s="272">
        <f t="shared" si="4"/>
        <v>0</v>
      </c>
      <c r="X14" s="229"/>
      <c r="Y14" s="231" t="e">
        <f t="shared" si="32"/>
        <v>#DIV/0!</v>
      </c>
      <c r="Z14" s="55"/>
      <c r="AA14" s="272">
        <f t="shared" si="5"/>
        <v>0</v>
      </c>
      <c r="AB14" s="229"/>
      <c r="AC14" s="231" t="e">
        <f t="shared" si="33"/>
        <v>#DIV/0!</v>
      </c>
      <c r="AD14" s="55"/>
      <c r="AE14" s="272">
        <f t="shared" si="6"/>
        <v>0</v>
      </c>
      <c r="AF14" s="229"/>
      <c r="AG14" s="231" t="e">
        <f t="shared" si="34"/>
        <v>#DIV/0!</v>
      </c>
      <c r="AH14" s="55"/>
      <c r="AI14" s="272">
        <f t="shared" si="7"/>
        <v>0</v>
      </c>
      <c r="AJ14" s="229"/>
      <c r="AK14" s="231" t="e">
        <f t="shared" si="35"/>
        <v>#DIV/0!</v>
      </c>
      <c r="AL14" s="55"/>
      <c r="AM14" s="272">
        <f t="shared" si="8"/>
        <v>0</v>
      </c>
      <c r="AN14" s="229"/>
      <c r="AO14" s="231" t="e">
        <f t="shared" si="36"/>
        <v>#DIV/0!</v>
      </c>
      <c r="AP14" s="55"/>
      <c r="AQ14" s="272">
        <f t="shared" si="9"/>
        <v>0</v>
      </c>
      <c r="AR14" s="229"/>
      <c r="AS14" s="231" t="e">
        <f t="shared" si="37"/>
        <v>#DIV/0!</v>
      </c>
      <c r="AT14" s="55"/>
      <c r="AU14" s="272">
        <f t="shared" si="10"/>
        <v>0</v>
      </c>
      <c r="AV14" s="229"/>
      <c r="AW14" s="231" t="e">
        <f t="shared" si="38"/>
        <v>#DIV/0!</v>
      </c>
      <c r="AX14" s="25"/>
      <c r="AY14" s="25"/>
      <c r="AZ14" s="12"/>
      <c r="BF14" s="12"/>
      <c r="BG14" s="12"/>
      <c r="BH14" s="12"/>
      <c r="BI14" s="12"/>
      <c r="BJ14" s="13"/>
      <c r="BK14" s="12"/>
      <c r="CM14" s="124">
        <f t="shared" si="11"/>
        <v>0</v>
      </c>
      <c r="CN14" s="124" t="str">
        <f t="shared" si="39"/>
        <v>May-0</v>
      </c>
      <c r="CO14" s="124" t="str">
        <f t="shared" si="12"/>
        <v>May-0</v>
      </c>
      <c r="CP14" s="124">
        <f t="shared" si="13"/>
        <v>0</v>
      </c>
      <c r="CQ14" s="124">
        <f t="shared" si="14"/>
        <v>0</v>
      </c>
      <c r="CR14" s="124">
        <f t="shared" si="15"/>
        <v>0</v>
      </c>
      <c r="CS14" s="124">
        <f t="shared" si="16"/>
        <v>0</v>
      </c>
      <c r="CT14" s="124">
        <f t="shared" si="17"/>
        <v>0</v>
      </c>
      <c r="CU14" s="124">
        <f t="shared" si="18"/>
        <v>0</v>
      </c>
      <c r="CV14" s="124">
        <f t="shared" si="19"/>
        <v>0</v>
      </c>
      <c r="CW14" s="124">
        <f t="shared" si="20"/>
        <v>0</v>
      </c>
      <c r="CX14" s="124">
        <f t="shared" si="21"/>
        <v>0</v>
      </c>
      <c r="CY14" s="124">
        <f t="shared" si="22"/>
        <v>0</v>
      </c>
      <c r="CZ14" s="126">
        <f t="shared" si="23"/>
        <v>0</v>
      </c>
    </row>
    <row r="15" spans="1:104" s="11" customFormat="1" ht="14.25" customHeight="1" x14ac:dyDescent="0.2">
      <c r="A15" s="276" t="str">
        <f>B15&amp;A4</f>
        <v>Jun</v>
      </c>
      <c r="B15" s="85" t="s">
        <v>5</v>
      </c>
      <c r="C15" s="49">
        <f t="shared" si="0"/>
        <v>0</v>
      </c>
      <c r="D15" s="272">
        <f t="shared" si="24"/>
        <v>0</v>
      </c>
      <c r="E15" s="272">
        <f t="shared" si="25"/>
        <v>0</v>
      </c>
      <c r="F15" s="282">
        <f t="shared" si="26"/>
        <v>0</v>
      </c>
      <c r="G15" s="280" t="e">
        <f t="shared" si="27"/>
        <v>#DIV/0!</v>
      </c>
      <c r="H15" s="280" t="e">
        <f t="shared" si="28"/>
        <v>#DIV/0!</v>
      </c>
      <c r="I15" s="36" t="e">
        <f>E15*INDEX('Select Year'!Z$11:Z$15,MATCH(LPG!C15,'Select Year'!W$11:W$15,0))</f>
        <v>#N/A</v>
      </c>
      <c r="J15" s="55"/>
      <c r="K15" s="272">
        <f t="shared" si="1"/>
        <v>0</v>
      </c>
      <c r="L15" s="229"/>
      <c r="M15" s="231" t="e">
        <f t="shared" si="29"/>
        <v>#DIV/0!</v>
      </c>
      <c r="N15" s="55"/>
      <c r="O15" s="272">
        <f t="shared" si="2"/>
        <v>0</v>
      </c>
      <c r="P15" s="229"/>
      <c r="Q15" s="231" t="e">
        <f t="shared" si="30"/>
        <v>#DIV/0!</v>
      </c>
      <c r="R15" s="55"/>
      <c r="S15" s="272">
        <f t="shared" si="3"/>
        <v>0</v>
      </c>
      <c r="T15" s="229"/>
      <c r="U15" s="231" t="e">
        <f t="shared" si="31"/>
        <v>#DIV/0!</v>
      </c>
      <c r="V15" s="55"/>
      <c r="W15" s="272">
        <f t="shared" si="4"/>
        <v>0</v>
      </c>
      <c r="X15" s="229"/>
      <c r="Y15" s="231" t="e">
        <f t="shared" si="32"/>
        <v>#DIV/0!</v>
      </c>
      <c r="Z15" s="55"/>
      <c r="AA15" s="272">
        <f t="shared" si="5"/>
        <v>0</v>
      </c>
      <c r="AB15" s="229"/>
      <c r="AC15" s="231" t="e">
        <f t="shared" si="33"/>
        <v>#DIV/0!</v>
      </c>
      <c r="AD15" s="55"/>
      <c r="AE15" s="272">
        <f t="shared" si="6"/>
        <v>0</v>
      </c>
      <c r="AF15" s="229"/>
      <c r="AG15" s="231" t="e">
        <f t="shared" si="34"/>
        <v>#DIV/0!</v>
      </c>
      <c r="AH15" s="55"/>
      <c r="AI15" s="272">
        <f t="shared" si="7"/>
        <v>0</v>
      </c>
      <c r="AJ15" s="229"/>
      <c r="AK15" s="231" t="e">
        <f t="shared" si="35"/>
        <v>#DIV/0!</v>
      </c>
      <c r="AL15" s="55"/>
      <c r="AM15" s="272">
        <f t="shared" si="8"/>
        <v>0</v>
      </c>
      <c r="AN15" s="229"/>
      <c r="AO15" s="231" t="e">
        <f t="shared" si="36"/>
        <v>#DIV/0!</v>
      </c>
      <c r="AP15" s="55"/>
      <c r="AQ15" s="272">
        <f t="shared" si="9"/>
        <v>0</v>
      </c>
      <c r="AR15" s="229"/>
      <c r="AS15" s="231" t="e">
        <f t="shared" si="37"/>
        <v>#DIV/0!</v>
      </c>
      <c r="AT15" s="55"/>
      <c r="AU15" s="272">
        <f t="shared" si="10"/>
        <v>0</v>
      </c>
      <c r="AV15" s="229"/>
      <c r="AW15" s="231" t="e">
        <f t="shared" si="38"/>
        <v>#DIV/0!</v>
      </c>
      <c r="AX15" s="25"/>
      <c r="AY15" s="25"/>
      <c r="AZ15" s="12"/>
      <c r="BF15" s="12"/>
      <c r="BG15" s="12"/>
      <c r="BH15" s="12"/>
      <c r="BI15" s="12"/>
      <c r="BJ15" s="13"/>
      <c r="BK15" s="12"/>
      <c r="CM15" s="124">
        <f t="shared" si="11"/>
        <v>0</v>
      </c>
      <c r="CN15" s="124" t="str">
        <f t="shared" si="39"/>
        <v>Jun-0</v>
      </c>
      <c r="CO15" s="124" t="str">
        <f t="shared" si="12"/>
        <v>Jun-0</v>
      </c>
      <c r="CP15" s="124">
        <f t="shared" si="13"/>
        <v>0</v>
      </c>
      <c r="CQ15" s="124">
        <f t="shared" si="14"/>
        <v>0</v>
      </c>
      <c r="CR15" s="124">
        <f t="shared" si="15"/>
        <v>0</v>
      </c>
      <c r="CS15" s="124">
        <f t="shared" si="16"/>
        <v>0</v>
      </c>
      <c r="CT15" s="124">
        <f t="shared" si="17"/>
        <v>0</v>
      </c>
      <c r="CU15" s="124">
        <f t="shared" si="18"/>
        <v>0</v>
      </c>
      <c r="CV15" s="124">
        <f t="shared" si="19"/>
        <v>0</v>
      </c>
      <c r="CW15" s="124">
        <f t="shared" si="20"/>
        <v>0</v>
      </c>
      <c r="CX15" s="124">
        <f t="shared" si="21"/>
        <v>0</v>
      </c>
      <c r="CY15" s="124">
        <f t="shared" si="22"/>
        <v>0</v>
      </c>
      <c r="CZ15" s="126">
        <f t="shared" si="23"/>
        <v>0</v>
      </c>
    </row>
    <row r="16" spans="1:104" s="11" customFormat="1" ht="14.25" customHeight="1" x14ac:dyDescent="0.2">
      <c r="A16" s="276" t="str">
        <f>B16&amp;A4</f>
        <v>Jul</v>
      </c>
      <c r="B16" s="85" t="s">
        <v>6</v>
      </c>
      <c r="C16" s="49">
        <f t="shared" si="0"/>
        <v>0</v>
      </c>
      <c r="D16" s="272">
        <f t="shared" si="24"/>
        <v>0</v>
      </c>
      <c r="E16" s="272">
        <f t="shared" si="25"/>
        <v>0</v>
      </c>
      <c r="F16" s="282">
        <f t="shared" si="26"/>
        <v>0</v>
      </c>
      <c r="G16" s="280" t="e">
        <f t="shared" si="27"/>
        <v>#DIV/0!</v>
      </c>
      <c r="H16" s="280" t="e">
        <f t="shared" si="28"/>
        <v>#DIV/0!</v>
      </c>
      <c r="I16" s="36" t="e">
        <f>E16*INDEX('Select Year'!Z$11:Z$15,MATCH(LPG!C16,'Select Year'!W$11:W$15,0))</f>
        <v>#N/A</v>
      </c>
      <c r="J16" s="55"/>
      <c r="K16" s="272">
        <f t="shared" si="1"/>
        <v>0</v>
      </c>
      <c r="L16" s="229"/>
      <c r="M16" s="231" t="e">
        <f t="shared" si="29"/>
        <v>#DIV/0!</v>
      </c>
      <c r="N16" s="55"/>
      <c r="O16" s="272">
        <f t="shared" si="2"/>
        <v>0</v>
      </c>
      <c r="P16" s="229"/>
      <c r="Q16" s="231" t="e">
        <f t="shared" si="30"/>
        <v>#DIV/0!</v>
      </c>
      <c r="R16" s="55"/>
      <c r="S16" s="272">
        <f t="shared" si="3"/>
        <v>0</v>
      </c>
      <c r="T16" s="229"/>
      <c r="U16" s="231" t="e">
        <f t="shared" si="31"/>
        <v>#DIV/0!</v>
      </c>
      <c r="V16" s="55"/>
      <c r="W16" s="272">
        <f t="shared" si="4"/>
        <v>0</v>
      </c>
      <c r="X16" s="229"/>
      <c r="Y16" s="231" t="e">
        <f t="shared" si="32"/>
        <v>#DIV/0!</v>
      </c>
      <c r="Z16" s="55"/>
      <c r="AA16" s="272">
        <f t="shared" si="5"/>
        <v>0</v>
      </c>
      <c r="AB16" s="229"/>
      <c r="AC16" s="231" t="e">
        <f t="shared" si="33"/>
        <v>#DIV/0!</v>
      </c>
      <c r="AD16" s="55"/>
      <c r="AE16" s="272">
        <f t="shared" si="6"/>
        <v>0</v>
      </c>
      <c r="AF16" s="229"/>
      <c r="AG16" s="231" t="e">
        <f t="shared" si="34"/>
        <v>#DIV/0!</v>
      </c>
      <c r="AH16" s="55"/>
      <c r="AI16" s="272">
        <f t="shared" si="7"/>
        <v>0</v>
      </c>
      <c r="AJ16" s="229"/>
      <c r="AK16" s="231" t="e">
        <f t="shared" si="35"/>
        <v>#DIV/0!</v>
      </c>
      <c r="AL16" s="55"/>
      <c r="AM16" s="272">
        <f t="shared" si="8"/>
        <v>0</v>
      </c>
      <c r="AN16" s="229"/>
      <c r="AO16" s="231" t="e">
        <f t="shared" si="36"/>
        <v>#DIV/0!</v>
      </c>
      <c r="AP16" s="55"/>
      <c r="AQ16" s="272">
        <f t="shared" si="9"/>
        <v>0</v>
      </c>
      <c r="AR16" s="229"/>
      <c r="AS16" s="231" t="e">
        <f t="shared" si="37"/>
        <v>#DIV/0!</v>
      </c>
      <c r="AT16" s="55"/>
      <c r="AU16" s="272">
        <f t="shared" si="10"/>
        <v>0</v>
      </c>
      <c r="AV16" s="229"/>
      <c r="AW16" s="231" t="e">
        <f t="shared" si="38"/>
        <v>#DIV/0!</v>
      </c>
      <c r="AX16" s="25"/>
      <c r="AY16" s="25"/>
      <c r="AZ16" s="12"/>
      <c r="BF16" s="12"/>
      <c r="BG16" s="12"/>
      <c r="BH16" s="12"/>
      <c r="BI16" s="12"/>
      <c r="BJ16" s="13"/>
      <c r="BK16" s="12"/>
      <c r="CM16" s="124">
        <f t="shared" si="11"/>
        <v>0</v>
      </c>
      <c r="CN16" s="124" t="str">
        <f t="shared" si="39"/>
        <v>Jul-0</v>
      </c>
      <c r="CO16" s="124" t="str">
        <f t="shared" si="12"/>
        <v>Jul-0</v>
      </c>
      <c r="CP16" s="124">
        <f t="shared" si="13"/>
        <v>0</v>
      </c>
      <c r="CQ16" s="124">
        <f t="shared" si="14"/>
        <v>0</v>
      </c>
      <c r="CR16" s="124">
        <f t="shared" si="15"/>
        <v>0</v>
      </c>
      <c r="CS16" s="124">
        <f t="shared" si="16"/>
        <v>0</v>
      </c>
      <c r="CT16" s="124">
        <f t="shared" si="17"/>
        <v>0</v>
      </c>
      <c r="CU16" s="124">
        <f t="shared" si="18"/>
        <v>0</v>
      </c>
      <c r="CV16" s="124">
        <f t="shared" si="19"/>
        <v>0</v>
      </c>
      <c r="CW16" s="124">
        <f t="shared" si="20"/>
        <v>0</v>
      </c>
      <c r="CX16" s="124">
        <f t="shared" si="21"/>
        <v>0</v>
      </c>
      <c r="CY16" s="124">
        <f t="shared" si="22"/>
        <v>0</v>
      </c>
      <c r="CZ16" s="126">
        <f t="shared" si="23"/>
        <v>0</v>
      </c>
    </row>
    <row r="17" spans="1:104" s="11" customFormat="1" ht="14.25" customHeight="1" x14ac:dyDescent="0.2">
      <c r="A17" s="276" t="str">
        <f>B17&amp;A4</f>
        <v>Aug</v>
      </c>
      <c r="B17" s="85" t="s">
        <v>7</v>
      </c>
      <c r="C17" s="49">
        <f t="shared" si="0"/>
        <v>0</v>
      </c>
      <c r="D17" s="272">
        <f t="shared" si="24"/>
        <v>0</v>
      </c>
      <c r="E17" s="272">
        <f t="shared" si="25"/>
        <v>0</v>
      </c>
      <c r="F17" s="282">
        <f t="shared" si="26"/>
        <v>0</v>
      </c>
      <c r="G17" s="280" t="e">
        <f t="shared" si="27"/>
        <v>#DIV/0!</v>
      </c>
      <c r="H17" s="280" t="e">
        <f t="shared" si="28"/>
        <v>#DIV/0!</v>
      </c>
      <c r="I17" s="36" t="e">
        <f>E17*INDEX('Select Year'!Z$11:Z$15,MATCH(LPG!C17,'Select Year'!W$11:W$15,0))</f>
        <v>#N/A</v>
      </c>
      <c r="J17" s="55"/>
      <c r="K17" s="272">
        <f t="shared" si="1"/>
        <v>0</v>
      </c>
      <c r="L17" s="229"/>
      <c r="M17" s="231" t="e">
        <f t="shared" si="29"/>
        <v>#DIV/0!</v>
      </c>
      <c r="N17" s="55"/>
      <c r="O17" s="272">
        <f t="shared" si="2"/>
        <v>0</v>
      </c>
      <c r="P17" s="229"/>
      <c r="Q17" s="231" t="e">
        <f t="shared" si="30"/>
        <v>#DIV/0!</v>
      </c>
      <c r="R17" s="55"/>
      <c r="S17" s="272">
        <f t="shared" si="3"/>
        <v>0</v>
      </c>
      <c r="T17" s="229"/>
      <c r="U17" s="231" t="e">
        <f t="shared" si="31"/>
        <v>#DIV/0!</v>
      </c>
      <c r="V17" s="55"/>
      <c r="W17" s="272">
        <f t="shared" si="4"/>
        <v>0</v>
      </c>
      <c r="X17" s="229"/>
      <c r="Y17" s="231" t="e">
        <f t="shared" si="32"/>
        <v>#DIV/0!</v>
      </c>
      <c r="Z17" s="55"/>
      <c r="AA17" s="272">
        <f t="shared" si="5"/>
        <v>0</v>
      </c>
      <c r="AB17" s="229"/>
      <c r="AC17" s="231" t="e">
        <f t="shared" si="33"/>
        <v>#DIV/0!</v>
      </c>
      <c r="AD17" s="55"/>
      <c r="AE17" s="272">
        <f t="shared" si="6"/>
        <v>0</v>
      </c>
      <c r="AF17" s="229"/>
      <c r="AG17" s="231" t="e">
        <f t="shared" si="34"/>
        <v>#DIV/0!</v>
      </c>
      <c r="AH17" s="55"/>
      <c r="AI17" s="272">
        <f t="shared" si="7"/>
        <v>0</v>
      </c>
      <c r="AJ17" s="229"/>
      <c r="AK17" s="231" t="e">
        <f t="shared" si="35"/>
        <v>#DIV/0!</v>
      </c>
      <c r="AL17" s="55"/>
      <c r="AM17" s="272">
        <f t="shared" si="8"/>
        <v>0</v>
      </c>
      <c r="AN17" s="229"/>
      <c r="AO17" s="231" t="e">
        <f t="shared" si="36"/>
        <v>#DIV/0!</v>
      </c>
      <c r="AP17" s="55"/>
      <c r="AQ17" s="272">
        <f t="shared" si="9"/>
        <v>0</v>
      </c>
      <c r="AR17" s="229"/>
      <c r="AS17" s="231" t="e">
        <f t="shared" si="37"/>
        <v>#DIV/0!</v>
      </c>
      <c r="AT17" s="55"/>
      <c r="AU17" s="272">
        <f t="shared" si="10"/>
        <v>0</v>
      </c>
      <c r="AV17" s="229"/>
      <c r="AW17" s="231" t="e">
        <f t="shared" si="38"/>
        <v>#DIV/0!</v>
      </c>
      <c r="AX17" s="25"/>
      <c r="AY17" s="25"/>
      <c r="AZ17" s="12"/>
      <c r="BF17" s="12"/>
      <c r="BG17" s="12"/>
      <c r="BH17" s="12"/>
      <c r="BI17" s="12"/>
      <c r="BJ17" s="13"/>
      <c r="BK17" s="12"/>
      <c r="CM17" s="124">
        <f t="shared" si="11"/>
        <v>0</v>
      </c>
      <c r="CN17" s="124" t="str">
        <f t="shared" si="39"/>
        <v>Aug-0</v>
      </c>
      <c r="CO17" s="124" t="str">
        <f t="shared" si="12"/>
        <v>Aug-0</v>
      </c>
      <c r="CP17" s="124">
        <f t="shared" si="13"/>
        <v>0</v>
      </c>
      <c r="CQ17" s="124">
        <f t="shared" si="14"/>
        <v>0</v>
      </c>
      <c r="CR17" s="124">
        <f t="shared" si="15"/>
        <v>0</v>
      </c>
      <c r="CS17" s="124">
        <f t="shared" si="16"/>
        <v>0</v>
      </c>
      <c r="CT17" s="124">
        <f t="shared" si="17"/>
        <v>0</v>
      </c>
      <c r="CU17" s="124">
        <f t="shared" si="18"/>
        <v>0</v>
      </c>
      <c r="CV17" s="124">
        <f t="shared" si="19"/>
        <v>0</v>
      </c>
      <c r="CW17" s="124">
        <f t="shared" si="20"/>
        <v>0</v>
      </c>
      <c r="CX17" s="124">
        <f t="shared" si="21"/>
        <v>0</v>
      </c>
      <c r="CY17" s="124">
        <f t="shared" si="22"/>
        <v>0</v>
      </c>
      <c r="CZ17" s="126">
        <f t="shared" si="23"/>
        <v>0</v>
      </c>
    </row>
    <row r="18" spans="1:104" s="11" customFormat="1" ht="14.25" customHeight="1" x14ac:dyDescent="0.2">
      <c r="A18" s="276" t="str">
        <f>B18&amp;A4</f>
        <v>Sep</v>
      </c>
      <c r="B18" s="85" t="s">
        <v>8</v>
      </c>
      <c r="C18" s="49">
        <f t="shared" si="0"/>
        <v>0</v>
      </c>
      <c r="D18" s="272">
        <f t="shared" si="24"/>
        <v>0</v>
      </c>
      <c r="E18" s="272">
        <f t="shared" si="25"/>
        <v>0</v>
      </c>
      <c r="F18" s="282">
        <f t="shared" si="26"/>
        <v>0</v>
      </c>
      <c r="G18" s="280" t="e">
        <f t="shared" si="27"/>
        <v>#DIV/0!</v>
      </c>
      <c r="H18" s="280" t="e">
        <f t="shared" si="28"/>
        <v>#DIV/0!</v>
      </c>
      <c r="I18" s="36" t="e">
        <f>E18*INDEX('Select Year'!Z$11:Z$15,MATCH(LPG!C18,'Select Year'!W$11:W$15,0))</f>
        <v>#N/A</v>
      </c>
      <c r="J18" s="55"/>
      <c r="K18" s="272">
        <f t="shared" si="1"/>
        <v>0</v>
      </c>
      <c r="L18" s="229"/>
      <c r="M18" s="231" t="e">
        <f t="shared" si="29"/>
        <v>#DIV/0!</v>
      </c>
      <c r="N18" s="55"/>
      <c r="O18" s="272">
        <f t="shared" si="2"/>
        <v>0</v>
      </c>
      <c r="P18" s="229"/>
      <c r="Q18" s="231" t="e">
        <f t="shared" si="30"/>
        <v>#DIV/0!</v>
      </c>
      <c r="R18" s="55"/>
      <c r="S18" s="272">
        <f t="shared" si="3"/>
        <v>0</v>
      </c>
      <c r="T18" s="229"/>
      <c r="U18" s="231" t="e">
        <f t="shared" si="31"/>
        <v>#DIV/0!</v>
      </c>
      <c r="V18" s="55"/>
      <c r="W18" s="272">
        <f t="shared" si="4"/>
        <v>0</v>
      </c>
      <c r="X18" s="229"/>
      <c r="Y18" s="231" t="e">
        <f t="shared" si="32"/>
        <v>#DIV/0!</v>
      </c>
      <c r="Z18" s="55"/>
      <c r="AA18" s="272">
        <f t="shared" si="5"/>
        <v>0</v>
      </c>
      <c r="AB18" s="229"/>
      <c r="AC18" s="231" t="e">
        <f t="shared" si="33"/>
        <v>#DIV/0!</v>
      </c>
      <c r="AD18" s="55"/>
      <c r="AE18" s="272">
        <f t="shared" si="6"/>
        <v>0</v>
      </c>
      <c r="AF18" s="229"/>
      <c r="AG18" s="231" t="e">
        <f t="shared" si="34"/>
        <v>#DIV/0!</v>
      </c>
      <c r="AH18" s="55"/>
      <c r="AI18" s="272">
        <f t="shared" si="7"/>
        <v>0</v>
      </c>
      <c r="AJ18" s="229"/>
      <c r="AK18" s="231" t="e">
        <f t="shared" si="35"/>
        <v>#DIV/0!</v>
      </c>
      <c r="AL18" s="55"/>
      <c r="AM18" s="272">
        <f t="shared" si="8"/>
        <v>0</v>
      </c>
      <c r="AN18" s="229"/>
      <c r="AO18" s="231" t="e">
        <f t="shared" si="36"/>
        <v>#DIV/0!</v>
      </c>
      <c r="AP18" s="55"/>
      <c r="AQ18" s="272">
        <f t="shared" si="9"/>
        <v>0</v>
      </c>
      <c r="AR18" s="229"/>
      <c r="AS18" s="231" t="e">
        <f t="shared" si="37"/>
        <v>#DIV/0!</v>
      </c>
      <c r="AT18" s="55"/>
      <c r="AU18" s="272">
        <f t="shared" si="10"/>
        <v>0</v>
      </c>
      <c r="AV18" s="229"/>
      <c r="AW18" s="231" t="e">
        <f t="shared" si="38"/>
        <v>#DIV/0!</v>
      </c>
      <c r="AX18" s="25"/>
      <c r="AY18" s="25"/>
      <c r="AZ18" s="12"/>
      <c r="BF18" s="12"/>
      <c r="BG18" s="12"/>
      <c r="BH18" s="12"/>
      <c r="BI18" s="12"/>
      <c r="BJ18" s="13"/>
      <c r="BK18" s="12"/>
      <c r="CM18" s="124">
        <f t="shared" si="11"/>
        <v>0</v>
      </c>
      <c r="CN18" s="124" t="str">
        <f t="shared" si="39"/>
        <v>Sep-0</v>
      </c>
      <c r="CO18" s="124" t="str">
        <f t="shared" si="12"/>
        <v>Sep-0</v>
      </c>
      <c r="CP18" s="124">
        <f t="shared" si="13"/>
        <v>0</v>
      </c>
      <c r="CQ18" s="124">
        <f t="shared" si="14"/>
        <v>0</v>
      </c>
      <c r="CR18" s="124">
        <f t="shared" si="15"/>
        <v>0</v>
      </c>
      <c r="CS18" s="124">
        <f t="shared" si="16"/>
        <v>0</v>
      </c>
      <c r="CT18" s="124">
        <f t="shared" si="17"/>
        <v>0</v>
      </c>
      <c r="CU18" s="124">
        <f t="shared" si="18"/>
        <v>0</v>
      </c>
      <c r="CV18" s="124">
        <f t="shared" si="19"/>
        <v>0</v>
      </c>
      <c r="CW18" s="124">
        <f t="shared" si="20"/>
        <v>0</v>
      </c>
      <c r="CX18" s="124">
        <f t="shared" si="21"/>
        <v>0</v>
      </c>
      <c r="CY18" s="124">
        <f t="shared" si="22"/>
        <v>0</v>
      </c>
      <c r="CZ18" s="126">
        <f t="shared" si="23"/>
        <v>0</v>
      </c>
    </row>
    <row r="19" spans="1:104" s="11" customFormat="1" ht="14.25" customHeight="1" x14ac:dyDescent="0.2">
      <c r="A19" s="276" t="str">
        <f>B19&amp;A4</f>
        <v>Oct</v>
      </c>
      <c r="B19" s="85" t="s">
        <v>9</v>
      </c>
      <c r="C19" s="49">
        <f t="shared" si="0"/>
        <v>0</v>
      </c>
      <c r="D19" s="272">
        <f t="shared" si="24"/>
        <v>0</v>
      </c>
      <c r="E19" s="272">
        <f t="shared" si="25"/>
        <v>0</v>
      </c>
      <c r="F19" s="282">
        <f t="shared" si="26"/>
        <v>0</v>
      </c>
      <c r="G19" s="280" t="e">
        <f t="shared" si="27"/>
        <v>#DIV/0!</v>
      </c>
      <c r="H19" s="280" t="e">
        <f t="shared" si="28"/>
        <v>#DIV/0!</v>
      </c>
      <c r="I19" s="36" t="e">
        <f>E19*INDEX('Select Year'!Z$11:Z$15,MATCH(LPG!C19,'Select Year'!W$11:W$15,0))</f>
        <v>#N/A</v>
      </c>
      <c r="J19" s="55"/>
      <c r="K19" s="272">
        <f t="shared" si="1"/>
        <v>0</v>
      </c>
      <c r="L19" s="229"/>
      <c r="M19" s="231" t="e">
        <f t="shared" si="29"/>
        <v>#DIV/0!</v>
      </c>
      <c r="N19" s="55"/>
      <c r="O19" s="272">
        <f t="shared" si="2"/>
        <v>0</v>
      </c>
      <c r="P19" s="229"/>
      <c r="Q19" s="231" t="e">
        <f t="shared" si="30"/>
        <v>#DIV/0!</v>
      </c>
      <c r="R19" s="55"/>
      <c r="S19" s="272">
        <f t="shared" si="3"/>
        <v>0</v>
      </c>
      <c r="T19" s="229"/>
      <c r="U19" s="231" t="e">
        <f t="shared" si="31"/>
        <v>#DIV/0!</v>
      </c>
      <c r="V19" s="55"/>
      <c r="W19" s="272">
        <f t="shared" si="4"/>
        <v>0</v>
      </c>
      <c r="X19" s="229"/>
      <c r="Y19" s="231" t="e">
        <f t="shared" si="32"/>
        <v>#DIV/0!</v>
      </c>
      <c r="Z19" s="55"/>
      <c r="AA19" s="272">
        <f t="shared" si="5"/>
        <v>0</v>
      </c>
      <c r="AB19" s="229"/>
      <c r="AC19" s="231" t="e">
        <f t="shared" si="33"/>
        <v>#DIV/0!</v>
      </c>
      <c r="AD19" s="55"/>
      <c r="AE19" s="272">
        <f t="shared" si="6"/>
        <v>0</v>
      </c>
      <c r="AF19" s="229"/>
      <c r="AG19" s="231" t="e">
        <f t="shared" si="34"/>
        <v>#DIV/0!</v>
      </c>
      <c r="AH19" s="55"/>
      <c r="AI19" s="272">
        <f t="shared" si="7"/>
        <v>0</v>
      </c>
      <c r="AJ19" s="229"/>
      <c r="AK19" s="231" t="e">
        <f t="shared" si="35"/>
        <v>#DIV/0!</v>
      </c>
      <c r="AL19" s="55"/>
      <c r="AM19" s="272">
        <f t="shared" si="8"/>
        <v>0</v>
      </c>
      <c r="AN19" s="229"/>
      <c r="AO19" s="231" t="e">
        <f t="shared" si="36"/>
        <v>#DIV/0!</v>
      </c>
      <c r="AP19" s="55"/>
      <c r="AQ19" s="272">
        <f t="shared" si="9"/>
        <v>0</v>
      </c>
      <c r="AR19" s="229"/>
      <c r="AS19" s="231" t="e">
        <f t="shared" si="37"/>
        <v>#DIV/0!</v>
      </c>
      <c r="AT19" s="55"/>
      <c r="AU19" s="272">
        <f t="shared" si="10"/>
        <v>0</v>
      </c>
      <c r="AV19" s="229"/>
      <c r="AW19" s="231" t="e">
        <f t="shared" si="38"/>
        <v>#DIV/0!</v>
      </c>
      <c r="AX19" s="25"/>
      <c r="AY19" s="25"/>
      <c r="AZ19" s="12"/>
      <c r="BF19" s="12"/>
      <c r="BG19" s="12"/>
      <c r="BH19" s="12"/>
      <c r="BI19" s="12"/>
      <c r="BJ19" s="13"/>
      <c r="BK19" s="12"/>
      <c r="CM19" s="124">
        <f t="shared" si="11"/>
        <v>0</v>
      </c>
      <c r="CN19" s="124" t="str">
        <f t="shared" si="39"/>
        <v>Oct-0</v>
      </c>
      <c r="CO19" s="124" t="str">
        <f t="shared" si="12"/>
        <v>Oct-0</v>
      </c>
      <c r="CP19" s="124">
        <f t="shared" si="13"/>
        <v>0</v>
      </c>
      <c r="CQ19" s="124">
        <f t="shared" si="14"/>
        <v>0</v>
      </c>
      <c r="CR19" s="124">
        <f t="shared" si="15"/>
        <v>0</v>
      </c>
      <c r="CS19" s="124">
        <f t="shared" si="16"/>
        <v>0</v>
      </c>
      <c r="CT19" s="124">
        <f t="shared" si="17"/>
        <v>0</v>
      </c>
      <c r="CU19" s="124">
        <f t="shared" si="18"/>
        <v>0</v>
      </c>
      <c r="CV19" s="124">
        <f t="shared" si="19"/>
        <v>0</v>
      </c>
      <c r="CW19" s="124">
        <f t="shared" si="20"/>
        <v>0</v>
      </c>
      <c r="CX19" s="124">
        <f t="shared" si="21"/>
        <v>0</v>
      </c>
      <c r="CY19" s="124">
        <f t="shared" si="22"/>
        <v>0</v>
      </c>
      <c r="CZ19" s="126">
        <f t="shared" si="23"/>
        <v>0</v>
      </c>
    </row>
    <row r="20" spans="1:104" s="11" customFormat="1" ht="14.25" customHeight="1" x14ac:dyDescent="0.2">
      <c r="A20" s="276" t="str">
        <f>B20&amp;A4</f>
        <v>Nov</v>
      </c>
      <c r="B20" s="85" t="s">
        <v>10</v>
      </c>
      <c r="C20" s="49">
        <f t="shared" si="0"/>
        <v>0</v>
      </c>
      <c r="D20" s="272">
        <f t="shared" si="24"/>
        <v>0</v>
      </c>
      <c r="E20" s="272">
        <f t="shared" si="25"/>
        <v>0</v>
      </c>
      <c r="F20" s="282">
        <f t="shared" si="26"/>
        <v>0</v>
      </c>
      <c r="G20" s="280" t="e">
        <f t="shared" si="27"/>
        <v>#DIV/0!</v>
      </c>
      <c r="H20" s="280" t="e">
        <f t="shared" si="28"/>
        <v>#DIV/0!</v>
      </c>
      <c r="I20" s="36" t="e">
        <f>E20*INDEX('Select Year'!Z$11:Z$15,MATCH(LPG!C20,'Select Year'!W$11:W$15,0))</f>
        <v>#N/A</v>
      </c>
      <c r="J20" s="55"/>
      <c r="K20" s="272">
        <f t="shared" si="1"/>
        <v>0</v>
      </c>
      <c r="L20" s="229"/>
      <c r="M20" s="231" t="e">
        <f t="shared" si="29"/>
        <v>#DIV/0!</v>
      </c>
      <c r="N20" s="55"/>
      <c r="O20" s="272">
        <f t="shared" si="2"/>
        <v>0</v>
      </c>
      <c r="P20" s="229"/>
      <c r="Q20" s="231" t="e">
        <f t="shared" si="30"/>
        <v>#DIV/0!</v>
      </c>
      <c r="R20" s="55"/>
      <c r="S20" s="272">
        <f t="shared" si="3"/>
        <v>0</v>
      </c>
      <c r="T20" s="229"/>
      <c r="U20" s="231" t="e">
        <f t="shared" si="31"/>
        <v>#DIV/0!</v>
      </c>
      <c r="V20" s="55"/>
      <c r="W20" s="272">
        <f t="shared" si="4"/>
        <v>0</v>
      </c>
      <c r="X20" s="229"/>
      <c r="Y20" s="231" t="e">
        <f t="shared" si="32"/>
        <v>#DIV/0!</v>
      </c>
      <c r="Z20" s="55"/>
      <c r="AA20" s="272">
        <f t="shared" si="5"/>
        <v>0</v>
      </c>
      <c r="AB20" s="229"/>
      <c r="AC20" s="231" t="e">
        <f t="shared" si="33"/>
        <v>#DIV/0!</v>
      </c>
      <c r="AD20" s="55"/>
      <c r="AE20" s="272">
        <f t="shared" si="6"/>
        <v>0</v>
      </c>
      <c r="AF20" s="229"/>
      <c r="AG20" s="231" t="e">
        <f t="shared" si="34"/>
        <v>#DIV/0!</v>
      </c>
      <c r="AH20" s="55"/>
      <c r="AI20" s="272">
        <f t="shared" si="7"/>
        <v>0</v>
      </c>
      <c r="AJ20" s="229"/>
      <c r="AK20" s="231" t="e">
        <f t="shared" si="35"/>
        <v>#DIV/0!</v>
      </c>
      <c r="AL20" s="55"/>
      <c r="AM20" s="272">
        <f t="shared" si="8"/>
        <v>0</v>
      </c>
      <c r="AN20" s="229"/>
      <c r="AO20" s="231" t="e">
        <f t="shared" si="36"/>
        <v>#DIV/0!</v>
      </c>
      <c r="AP20" s="55"/>
      <c r="AQ20" s="272">
        <f t="shared" si="9"/>
        <v>0</v>
      </c>
      <c r="AR20" s="229"/>
      <c r="AS20" s="231" t="e">
        <f t="shared" si="37"/>
        <v>#DIV/0!</v>
      </c>
      <c r="AT20" s="55"/>
      <c r="AU20" s="272">
        <f t="shared" si="10"/>
        <v>0</v>
      </c>
      <c r="AV20" s="229"/>
      <c r="AW20" s="231" t="e">
        <f t="shared" si="38"/>
        <v>#DIV/0!</v>
      </c>
      <c r="AX20" s="25"/>
      <c r="AY20" s="25"/>
      <c r="AZ20" s="12"/>
      <c r="BF20" s="12"/>
      <c r="BG20" s="12"/>
      <c r="BH20" s="12"/>
      <c r="BI20" s="12"/>
      <c r="BJ20" s="13"/>
      <c r="BK20" s="12"/>
      <c r="CM20" s="124">
        <f t="shared" si="11"/>
        <v>0</v>
      </c>
      <c r="CN20" s="124" t="str">
        <f t="shared" si="39"/>
        <v>Nov-0</v>
      </c>
      <c r="CO20" s="124" t="str">
        <f t="shared" si="12"/>
        <v>Nov-0</v>
      </c>
      <c r="CP20" s="124">
        <f t="shared" si="13"/>
        <v>0</v>
      </c>
      <c r="CQ20" s="124">
        <f t="shared" si="14"/>
        <v>0</v>
      </c>
      <c r="CR20" s="124">
        <f t="shared" si="15"/>
        <v>0</v>
      </c>
      <c r="CS20" s="124">
        <f t="shared" si="16"/>
        <v>0</v>
      </c>
      <c r="CT20" s="124">
        <f t="shared" si="17"/>
        <v>0</v>
      </c>
      <c r="CU20" s="124">
        <f t="shared" si="18"/>
        <v>0</v>
      </c>
      <c r="CV20" s="124">
        <f t="shared" si="19"/>
        <v>0</v>
      </c>
      <c r="CW20" s="124">
        <f t="shared" si="20"/>
        <v>0</v>
      </c>
      <c r="CX20" s="124">
        <f t="shared" si="21"/>
        <v>0</v>
      </c>
      <c r="CY20" s="124">
        <f t="shared" si="22"/>
        <v>0</v>
      </c>
      <c r="CZ20" s="126">
        <f t="shared" si="23"/>
        <v>0</v>
      </c>
    </row>
    <row r="21" spans="1:104" s="11" customFormat="1" ht="14.25" customHeight="1" thickBot="1" x14ac:dyDescent="0.25">
      <c r="A21" s="276" t="str">
        <f>B21&amp;A4</f>
        <v>Dec</v>
      </c>
      <c r="B21" s="550" t="s">
        <v>11</v>
      </c>
      <c r="C21" s="551">
        <f t="shared" si="0"/>
        <v>0</v>
      </c>
      <c r="D21" s="274">
        <f t="shared" si="24"/>
        <v>0</v>
      </c>
      <c r="E21" s="274">
        <f t="shared" si="25"/>
        <v>0</v>
      </c>
      <c r="F21" s="283">
        <f t="shared" si="26"/>
        <v>0</v>
      </c>
      <c r="G21" s="281" t="e">
        <f t="shared" si="27"/>
        <v>#DIV/0!</v>
      </c>
      <c r="H21" s="281" t="e">
        <f t="shared" si="28"/>
        <v>#DIV/0!</v>
      </c>
      <c r="I21" s="235" t="e">
        <f>E21*INDEX('Select Year'!Z$11:Z$15,MATCH(LPG!C21,'Select Year'!W$11:W$15,0))</f>
        <v>#N/A</v>
      </c>
      <c r="J21" s="87"/>
      <c r="K21" s="274">
        <f t="shared" si="1"/>
        <v>0</v>
      </c>
      <c r="L21" s="95"/>
      <c r="M21" s="232" t="e">
        <f t="shared" si="29"/>
        <v>#DIV/0!</v>
      </c>
      <c r="N21" s="87"/>
      <c r="O21" s="274">
        <f t="shared" si="2"/>
        <v>0</v>
      </c>
      <c r="P21" s="95"/>
      <c r="Q21" s="232" t="e">
        <f t="shared" si="30"/>
        <v>#DIV/0!</v>
      </c>
      <c r="R21" s="87"/>
      <c r="S21" s="274">
        <f t="shared" si="3"/>
        <v>0</v>
      </c>
      <c r="T21" s="95"/>
      <c r="U21" s="232" t="e">
        <f t="shared" si="31"/>
        <v>#DIV/0!</v>
      </c>
      <c r="V21" s="87"/>
      <c r="W21" s="274">
        <f t="shared" si="4"/>
        <v>0</v>
      </c>
      <c r="X21" s="95"/>
      <c r="Y21" s="232" t="e">
        <f t="shared" si="32"/>
        <v>#DIV/0!</v>
      </c>
      <c r="Z21" s="87"/>
      <c r="AA21" s="274">
        <f t="shared" si="5"/>
        <v>0</v>
      </c>
      <c r="AB21" s="95"/>
      <c r="AC21" s="232" t="e">
        <f t="shared" si="33"/>
        <v>#DIV/0!</v>
      </c>
      <c r="AD21" s="87"/>
      <c r="AE21" s="274">
        <f t="shared" si="6"/>
        <v>0</v>
      </c>
      <c r="AF21" s="95"/>
      <c r="AG21" s="232" t="e">
        <f t="shared" si="34"/>
        <v>#DIV/0!</v>
      </c>
      <c r="AH21" s="87"/>
      <c r="AI21" s="274">
        <f t="shared" si="7"/>
        <v>0</v>
      </c>
      <c r="AJ21" s="95"/>
      <c r="AK21" s="232" t="e">
        <f t="shared" si="35"/>
        <v>#DIV/0!</v>
      </c>
      <c r="AL21" s="87"/>
      <c r="AM21" s="274">
        <f t="shared" si="8"/>
        <v>0</v>
      </c>
      <c r="AN21" s="95"/>
      <c r="AO21" s="232" t="e">
        <f t="shared" si="36"/>
        <v>#DIV/0!</v>
      </c>
      <c r="AP21" s="87"/>
      <c r="AQ21" s="274">
        <f t="shared" si="9"/>
        <v>0</v>
      </c>
      <c r="AR21" s="95"/>
      <c r="AS21" s="232" t="e">
        <f t="shared" si="37"/>
        <v>#DIV/0!</v>
      </c>
      <c r="AT21" s="87"/>
      <c r="AU21" s="274">
        <f t="shared" si="10"/>
        <v>0</v>
      </c>
      <c r="AV21" s="95"/>
      <c r="AW21" s="279" t="e">
        <f t="shared" si="38"/>
        <v>#DIV/0!</v>
      </c>
      <c r="AY21" s="12"/>
      <c r="AZ21" s="12"/>
      <c r="BF21" s="12"/>
      <c r="BG21" s="12"/>
      <c r="BH21" s="12"/>
      <c r="BI21" s="12"/>
      <c r="BJ21" s="13"/>
      <c r="BK21" s="12"/>
      <c r="CM21" s="124">
        <f t="shared" si="11"/>
        <v>0</v>
      </c>
      <c r="CN21" s="124" t="str">
        <f t="shared" si="39"/>
        <v>Dec-0</v>
      </c>
      <c r="CO21" s="124" t="str">
        <f t="shared" si="12"/>
        <v>Dec-0</v>
      </c>
      <c r="CP21" s="124">
        <f t="shared" si="13"/>
        <v>0</v>
      </c>
      <c r="CQ21" s="124">
        <f t="shared" si="14"/>
        <v>0</v>
      </c>
      <c r="CR21" s="124">
        <f t="shared" si="15"/>
        <v>0</v>
      </c>
      <c r="CS21" s="124">
        <f t="shared" si="16"/>
        <v>0</v>
      </c>
      <c r="CT21" s="124">
        <f t="shared" si="17"/>
        <v>0</v>
      </c>
      <c r="CU21" s="124">
        <f t="shared" si="18"/>
        <v>0</v>
      </c>
      <c r="CV21" s="124">
        <f t="shared" si="19"/>
        <v>0</v>
      </c>
      <c r="CW21" s="124">
        <f t="shared" si="20"/>
        <v>0</v>
      </c>
      <c r="CX21" s="124">
        <f t="shared" si="21"/>
        <v>0</v>
      </c>
      <c r="CY21" s="124">
        <f t="shared" si="22"/>
        <v>0</v>
      </c>
      <c r="CZ21" s="126">
        <f t="shared" si="23"/>
        <v>0</v>
      </c>
    </row>
    <row r="22" spans="1:104" s="40" customFormat="1" ht="19.5" customHeight="1" thickBot="1" x14ac:dyDescent="0.25">
      <c r="A22" s="9" t="str">
        <f>B22&amp;A4</f>
        <v>Total</v>
      </c>
      <c r="B22" s="114" t="s">
        <v>24</v>
      </c>
      <c r="C22" s="552">
        <f>Year1</f>
        <v>0</v>
      </c>
      <c r="D22" s="69">
        <f>SUM(D10:D21)</f>
        <v>0</v>
      </c>
      <c r="E22" s="70">
        <f>SUM(E10:E21)</f>
        <v>0</v>
      </c>
      <c r="F22" s="71">
        <f>SUM(F10:F21)</f>
        <v>0</v>
      </c>
      <c r="G22" s="72" t="str">
        <f>IF((J22)=0,"",F22/(D22))</f>
        <v/>
      </c>
      <c r="H22" s="72" t="str">
        <f>IF((J22)=0,"",F22/(E22))</f>
        <v/>
      </c>
      <c r="I22" s="73" t="e">
        <f>SUM(I10:I21)</f>
        <v>#N/A</v>
      </c>
      <c r="J22" s="70">
        <f>SUM(J10:J21)</f>
        <v>0</v>
      </c>
      <c r="K22" s="70">
        <f>SUM(K10:K21)</f>
        <v>0</v>
      </c>
      <c r="L22" s="71">
        <f>SUM(L10:L21)</f>
        <v>0</v>
      </c>
      <c r="M22" s="269" t="e">
        <f>L22/J22</f>
        <v>#DIV/0!</v>
      </c>
      <c r="N22" s="70">
        <f>SUM(N10:N21)</f>
        <v>0</v>
      </c>
      <c r="O22" s="70">
        <f>SUM(O10:O21)</f>
        <v>0</v>
      </c>
      <c r="P22" s="71">
        <f>SUM(P10:P21)</f>
        <v>0</v>
      </c>
      <c r="Q22" s="269" t="e">
        <f>P22/N22</f>
        <v>#DIV/0!</v>
      </c>
      <c r="R22" s="70">
        <f>SUM(R10:R21)</f>
        <v>0</v>
      </c>
      <c r="S22" s="70">
        <f>SUM(S10:S21)</f>
        <v>0</v>
      </c>
      <c r="T22" s="71">
        <f>SUM(T10:T21)</f>
        <v>0</v>
      </c>
      <c r="U22" s="269" t="e">
        <f>T22/R22</f>
        <v>#DIV/0!</v>
      </c>
      <c r="V22" s="70">
        <f>SUM(V10:V21)</f>
        <v>0</v>
      </c>
      <c r="W22" s="70">
        <f>SUM(W10:W21)</f>
        <v>0</v>
      </c>
      <c r="X22" s="71">
        <f>SUM(X10:X21)</f>
        <v>0</v>
      </c>
      <c r="Y22" s="269" t="e">
        <f>X22/V22</f>
        <v>#DIV/0!</v>
      </c>
      <c r="Z22" s="70">
        <f>SUM(Z10:Z21)</f>
        <v>0</v>
      </c>
      <c r="AA22" s="70">
        <f>SUM(AA10:AA21)</f>
        <v>0</v>
      </c>
      <c r="AB22" s="71">
        <f>SUM(AB10:AB21)</f>
        <v>0</v>
      </c>
      <c r="AC22" s="269" t="e">
        <f>AB22/Z22</f>
        <v>#DIV/0!</v>
      </c>
      <c r="AD22" s="70">
        <f>SUM(AD10:AD21)</f>
        <v>0</v>
      </c>
      <c r="AE22" s="70">
        <f>SUM(AE10:AE21)</f>
        <v>0</v>
      </c>
      <c r="AF22" s="71">
        <f>SUM(AF10:AF21)</f>
        <v>0</v>
      </c>
      <c r="AG22" s="269" t="e">
        <f>AF22/AD22</f>
        <v>#DIV/0!</v>
      </c>
      <c r="AH22" s="70">
        <f>SUM(AH10:AH21)</f>
        <v>0</v>
      </c>
      <c r="AI22" s="70">
        <f>SUM(AI10:AI21)</f>
        <v>0</v>
      </c>
      <c r="AJ22" s="71">
        <f>SUM(AJ10:AJ21)</f>
        <v>0</v>
      </c>
      <c r="AK22" s="269" t="e">
        <f>AJ22/AH22</f>
        <v>#DIV/0!</v>
      </c>
      <c r="AL22" s="70">
        <f>SUM(AL10:AL21)</f>
        <v>0</v>
      </c>
      <c r="AM22" s="70">
        <f>SUM(AM10:AM21)</f>
        <v>0</v>
      </c>
      <c r="AN22" s="71">
        <f>SUM(AN10:AN21)</f>
        <v>0</v>
      </c>
      <c r="AO22" s="269" t="e">
        <f>AN22/AL22</f>
        <v>#DIV/0!</v>
      </c>
      <c r="AP22" s="70">
        <f>SUM(AP10:AP21)</f>
        <v>0</v>
      </c>
      <c r="AQ22" s="70">
        <f>SUM(AQ10:AQ21)</f>
        <v>0</v>
      </c>
      <c r="AR22" s="71">
        <f>SUM(AR10:AR21)</f>
        <v>0</v>
      </c>
      <c r="AS22" s="269" t="e">
        <f>AR22/AP22</f>
        <v>#DIV/0!</v>
      </c>
      <c r="AT22" s="70">
        <f>SUM(AT10:AT21)</f>
        <v>0</v>
      </c>
      <c r="AU22" s="70">
        <f>SUM(AU10:AU21)</f>
        <v>0</v>
      </c>
      <c r="AV22" s="71">
        <f>SUM(AV10:AV21)</f>
        <v>0</v>
      </c>
      <c r="AW22" s="269" t="e">
        <f>AV22/AT22</f>
        <v>#DIV/0!</v>
      </c>
      <c r="AY22" s="41"/>
      <c r="AZ22" s="41"/>
      <c r="BF22" s="41"/>
      <c r="BG22" s="41"/>
      <c r="BH22" s="41"/>
      <c r="BI22" s="42"/>
      <c r="BJ22" s="41"/>
      <c r="BK22" s="41"/>
      <c r="CM22" s="128"/>
      <c r="CN22" s="128"/>
      <c r="CO22" s="128"/>
      <c r="CP22" s="128"/>
      <c r="CQ22" s="128"/>
      <c r="CR22" s="128"/>
      <c r="CS22" s="128"/>
      <c r="CT22" s="128"/>
      <c r="CU22" s="128"/>
      <c r="CV22" s="128"/>
      <c r="CW22" s="128"/>
      <c r="CX22" s="128"/>
      <c r="CY22" s="128"/>
      <c r="CZ22" s="129"/>
    </row>
    <row r="23" spans="1:104" s="27" customFormat="1" ht="15" customHeight="1" thickBot="1" x14ac:dyDescent="0.25">
      <c r="A23" s="31"/>
      <c r="B23" s="43"/>
      <c r="C23" s="43"/>
      <c r="D23" s="44"/>
      <c r="F23" s="45"/>
      <c r="G23" s="45"/>
      <c r="H23" s="46"/>
      <c r="I23" s="47"/>
      <c r="J23" s="44"/>
      <c r="K23" s="44"/>
      <c r="L23" s="45"/>
      <c r="M23" s="46"/>
      <c r="N23" s="44"/>
      <c r="O23" s="44"/>
      <c r="P23" s="45"/>
      <c r="Q23" s="46"/>
      <c r="R23" s="44"/>
      <c r="S23" s="44"/>
      <c r="T23" s="45"/>
      <c r="U23" s="46"/>
      <c r="V23" s="44"/>
      <c r="W23" s="44"/>
      <c r="X23" s="45"/>
      <c r="Y23" s="46"/>
      <c r="Z23" s="44"/>
      <c r="AA23" s="44"/>
      <c r="AB23" s="45"/>
      <c r="AC23" s="46"/>
      <c r="AD23" s="44"/>
      <c r="AE23" s="44"/>
      <c r="AF23" s="45"/>
      <c r="AG23" s="46"/>
      <c r="AH23" s="44"/>
      <c r="AI23" s="44"/>
      <c r="AJ23" s="45"/>
      <c r="AK23" s="46"/>
      <c r="AL23" s="44"/>
      <c r="AM23" s="44"/>
      <c r="AN23" s="45"/>
      <c r="AO23" s="46"/>
      <c r="AP23" s="44"/>
      <c r="AQ23" s="44"/>
      <c r="AR23" s="45"/>
      <c r="AS23" s="46"/>
      <c r="AT23" s="44"/>
      <c r="AU23" s="44"/>
      <c r="AV23" s="45"/>
      <c r="AW23" s="46"/>
      <c r="AY23" s="28"/>
      <c r="AZ23" s="28"/>
      <c r="BF23" s="28"/>
      <c r="BG23" s="28"/>
      <c r="BH23" s="28"/>
      <c r="BI23" s="29"/>
      <c r="BJ23" s="28"/>
      <c r="BK23" s="28"/>
    </row>
    <row r="24" spans="1:104" s="27" customFormat="1" ht="15" customHeight="1" x14ac:dyDescent="0.2">
      <c r="A24" s="31"/>
      <c r="B24" s="591">
        <f>Year1</f>
        <v>0</v>
      </c>
      <c r="C24" s="592"/>
      <c r="D24" s="406"/>
      <c r="E24" s="406"/>
      <c r="F24" s="407"/>
      <c r="G24" s="407"/>
      <c r="H24" s="408"/>
      <c r="I24" s="409"/>
      <c r="J24" s="406"/>
      <c r="K24" s="406"/>
      <c r="L24" s="407"/>
      <c r="M24" s="408"/>
      <c r="N24" s="406"/>
      <c r="O24" s="406"/>
      <c r="P24" s="407"/>
      <c r="Q24" s="408"/>
      <c r="R24" s="406"/>
      <c r="S24" s="463"/>
      <c r="T24" s="45"/>
      <c r="U24" s="46"/>
      <c r="V24" s="44"/>
      <c r="W24" s="44"/>
      <c r="X24" s="45"/>
      <c r="Y24" s="46"/>
      <c r="Z24" s="44"/>
      <c r="AA24" s="44"/>
      <c r="AB24" s="45"/>
      <c r="AC24" s="46"/>
      <c r="AD24" s="44"/>
      <c r="AE24" s="44"/>
      <c r="AF24" s="45"/>
      <c r="AG24" s="46"/>
      <c r="AH24" s="44"/>
      <c r="AI24" s="44"/>
      <c r="AJ24" s="45"/>
      <c r="AK24" s="46"/>
      <c r="AL24" s="44"/>
      <c r="AM24" s="44"/>
      <c r="AN24" s="45"/>
      <c r="AO24" s="46"/>
      <c r="AP24" s="44"/>
      <c r="AQ24" s="44"/>
      <c r="AR24" s="45"/>
      <c r="AS24" s="46"/>
      <c r="AT24" s="44"/>
      <c r="AU24" s="44"/>
      <c r="AV24" s="45"/>
      <c r="AW24" s="46"/>
      <c r="AY24" s="28"/>
      <c r="AZ24" s="28"/>
      <c r="BF24" s="28"/>
      <c r="BG24" s="28"/>
      <c r="BH24" s="28"/>
      <c r="BI24" s="29"/>
      <c r="BJ24" s="28"/>
      <c r="BK24" s="28"/>
    </row>
    <row r="25" spans="1:104" s="27" customFormat="1" ht="75.75" customHeight="1" x14ac:dyDescent="0.2">
      <c r="A25" s="31"/>
      <c r="B25" s="593"/>
      <c r="C25" s="594"/>
      <c r="D25" s="411"/>
      <c r="E25" s="411"/>
      <c r="F25" s="412"/>
      <c r="G25" s="412"/>
      <c r="H25" s="413"/>
      <c r="I25" s="414"/>
      <c r="J25" s="411"/>
      <c r="K25" s="411"/>
      <c r="L25" s="412"/>
      <c r="M25" s="413"/>
      <c r="N25" s="411"/>
      <c r="O25" s="411"/>
      <c r="P25" s="412"/>
      <c r="Q25" s="413"/>
      <c r="R25" s="411"/>
      <c r="S25" s="464"/>
      <c r="T25" s="45"/>
      <c r="U25" s="46"/>
      <c r="V25" s="44"/>
      <c r="W25" s="44"/>
      <c r="X25" s="45"/>
      <c r="Y25" s="46"/>
      <c r="Z25" s="44"/>
      <c r="AA25" s="44"/>
      <c r="AB25" s="45"/>
      <c r="AC25" s="46"/>
      <c r="AD25" s="44"/>
      <c r="AE25" s="44"/>
      <c r="AF25" s="45"/>
      <c r="AG25" s="46"/>
      <c r="AH25" s="44"/>
      <c r="AI25" s="44"/>
      <c r="AJ25" s="45"/>
      <c r="AK25" s="46"/>
      <c r="AL25" s="44"/>
      <c r="AM25" s="44"/>
      <c r="AN25" s="45"/>
      <c r="AO25" s="46"/>
      <c r="AP25" s="44"/>
      <c r="AQ25" s="44"/>
      <c r="AR25" s="45"/>
      <c r="AS25" s="46"/>
      <c r="AT25" s="44"/>
      <c r="AU25" s="44"/>
      <c r="AV25" s="45"/>
      <c r="AW25" s="46"/>
      <c r="AY25" s="28"/>
      <c r="AZ25" s="28"/>
      <c r="BF25" s="28"/>
      <c r="BG25" s="28"/>
      <c r="BH25" s="28"/>
      <c r="BI25" s="29"/>
      <c r="BJ25" s="28"/>
      <c r="BK25" s="28"/>
    </row>
    <row r="26" spans="1:104" s="27" customFormat="1" ht="75.75" customHeight="1" x14ac:dyDescent="0.2">
      <c r="A26" s="31"/>
      <c r="B26" s="593"/>
      <c r="C26" s="594"/>
      <c r="D26" s="411"/>
      <c r="E26" s="411"/>
      <c r="F26" s="412"/>
      <c r="G26" s="412"/>
      <c r="H26" s="413"/>
      <c r="I26" s="414"/>
      <c r="J26" s="411"/>
      <c r="K26" s="411"/>
      <c r="L26" s="412"/>
      <c r="M26" s="413"/>
      <c r="N26" s="411"/>
      <c r="O26" s="411"/>
      <c r="P26" s="412"/>
      <c r="Q26" s="413"/>
      <c r="R26" s="411"/>
      <c r="S26" s="464"/>
      <c r="T26" s="45"/>
      <c r="U26" s="46"/>
      <c r="V26" s="44"/>
      <c r="W26" s="44"/>
      <c r="X26" s="45"/>
      <c r="Y26" s="46"/>
      <c r="Z26" s="44"/>
      <c r="AA26" s="44"/>
      <c r="AB26" s="45"/>
      <c r="AC26" s="46"/>
      <c r="AD26" s="44"/>
      <c r="AE26" s="44"/>
      <c r="AF26" s="45"/>
      <c r="AG26" s="46"/>
      <c r="AH26" s="44"/>
      <c r="AI26" s="44"/>
      <c r="AJ26" s="45"/>
      <c r="AK26" s="46"/>
      <c r="AL26" s="44"/>
      <c r="AM26" s="44"/>
      <c r="AN26" s="45"/>
      <c r="AO26" s="46"/>
      <c r="AP26" s="44"/>
      <c r="AQ26" s="44"/>
      <c r="AR26" s="45"/>
      <c r="AS26" s="46"/>
      <c r="AT26" s="44"/>
      <c r="AU26" s="44"/>
      <c r="AV26" s="45"/>
      <c r="AW26" s="46"/>
      <c r="AY26" s="28"/>
      <c r="AZ26" s="28"/>
      <c r="BF26" s="28"/>
      <c r="BG26" s="28"/>
      <c r="BH26" s="28"/>
      <c r="BI26" s="29"/>
      <c r="BJ26" s="28"/>
      <c r="BK26" s="28"/>
    </row>
    <row r="27" spans="1:104" s="27" customFormat="1" ht="75.75" customHeight="1" x14ac:dyDescent="0.2">
      <c r="A27" s="31"/>
      <c r="B27" s="593"/>
      <c r="C27" s="594"/>
      <c r="D27" s="411"/>
      <c r="E27" s="411"/>
      <c r="F27" s="412"/>
      <c r="G27" s="412"/>
      <c r="H27" s="413"/>
      <c r="I27" s="414"/>
      <c r="J27" s="411"/>
      <c r="K27" s="411"/>
      <c r="L27" s="412"/>
      <c r="M27" s="413"/>
      <c r="N27" s="411"/>
      <c r="O27" s="411"/>
      <c r="P27" s="412"/>
      <c r="Q27" s="413"/>
      <c r="R27" s="411"/>
      <c r="S27" s="464"/>
      <c r="T27" s="45"/>
      <c r="U27" s="46"/>
      <c r="V27" s="44"/>
      <c r="W27" s="44"/>
      <c r="X27" s="45"/>
      <c r="Y27" s="46"/>
      <c r="Z27" s="44"/>
      <c r="AA27" s="44"/>
      <c r="AB27" s="45"/>
      <c r="AC27" s="46"/>
      <c r="AD27" s="44"/>
      <c r="AE27" s="44"/>
      <c r="AF27" s="45"/>
      <c r="AG27" s="46"/>
      <c r="AH27" s="44"/>
      <c r="AI27" s="44"/>
      <c r="AJ27" s="45"/>
      <c r="AK27" s="46"/>
      <c r="AL27" s="44"/>
      <c r="AM27" s="44"/>
      <c r="AN27" s="45"/>
      <c r="AO27" s="46"/>
      <c r="AP27" s="44"/>
      <c r="AQ27" s="44"/>
      <c r="AR27" s="45"/>
      <c r="AS27" s="46"/>
      <c r="AT27" s="44"/>
      <c r="AU27" s="44"/>
      <c r="AV27" s="45"/>
      <c r="AW27" s="46"/>
      <c r="AY27" s="28"/>
      <c r="AZ27" s="28"/>
      <c r="BF27" s="28"/>
      <c r="BG27" s="28"/>
      <c r="BH27" s="28"/>
      <c r="BI27" s="29"/>
      <c r="BJ27" s="28"/>
      <c r="BK27" s="28"/>
    </row>
    <row r="28" spans="1:104" s="27" customFormat="1" ht="75.75" customHeight="1" thickBot="1" x14ac:dyDescent="0.25">
      <c r="A28" s="31"/>
      <c r="B28" s="595"/>
      <c r="C28" s="596"/>
      <c r="D28" s="416"/>
      <c r="E28" s="416"/>
      <c r="F28" s="417"/>
      <c r="G28" s="417"/>
      <c r="H28" s="418"/>
      <c r="I28" s="419"/>
      <c r="J28" s="416"/>
      <c r="K28" s="416"/>
      <c r="L28" s="417"/>
      <c r="M28" s="418"/>
      <c r="N28" s="416"/>
      <c r="O28" s="416"/>
      <c r="P28" s="417"/>
      <c r="Q28" s="418"/>
      <c r="R28" s="416"/>
      <c r="S28" s="465"/>
      <c r="T28" s="45"/>
      <c r="U28" s="46"/>
      <c r="V28" s="44"/>
      <c r="W28" s="44"/>
      <c r="X28" s="45"/>
      <c r="Y28" s="46"/>
      <c r="Z28" s="44"/>
      <c r="AA28" s="44"/>
      <c r="AB28" s="45"/>
      <c r="AC28" s="46"/>
      <c r="AD28" s="44"/>
      <c r="AE28" s="44"/>
      <c r="AF28" s="45"/>
      <c r="AG28" s="46"/>
      <c r="AH28" s="44"/>
      <c r="AI28" s="44"/>
      <c r="AJ28" s="45"/>
      <c r="AK28" s="46"/>
      <c r="AL28" s="44"/>
      <c r="AM28" s="44"/>
      <c r="AN28" s="45"/>
      <c r="AO28" s="46"/>
      <c r="AP28" s="44"/>
      <c r="AQ28" s="44"/>
      <c r="AR28" s="45"/>
      <c r="AS28" s="46"/>
      <c r="AT28" s="44"/>
      <c r="AU28" s="44"/>
      <c r="AV28" s="45"/>
      <c r="AW28" s="46"/>
      <c r="AY28" s="28"/>
      <c r="AZ28" s="28"/>
      <c r="BF28" s="28"/>
      <c r="BG28" s="28"/>
      <c r="BH28" s="28"/>
      <c r="BI28" s="29"/>
      <c r="BJ28" s="28"/>
      <c r="BK28" s="28"/>
    </row>
    <row r="29" spans="1:104" s="27" customFormat="1" ht="75.75" customHeight="1" x14ac:dyDescent="0.2">
      <c r="A29" s="31"/>
      <c r="B29" s="620">
        <f>B24</f>
        <v>0</v>
      </c>
      <c r="C29" s="599"/>
      <c r="D29" s="421"/>
      <c r="E29" s="421"/>
      <c r="F29" s="422"/>
      <c r="G29" s="422"/>
      <c r="H29" s="423"/>
      <c r="I29" s="424"/>
      <c r="J29" s="421"/>
      <c r="K29" s="421"/>
      <c r="L29" s="422"/>
      <c r="M29" s="423"/>
      <c r="N29" s="421"/>
      <c r="O29" s="421"/>
      <c r="P29" s="422"/>
      <c r="Q29" s="423"/>
      <c r="R29" s="421"/>
      <c r="S29" s="421"/>
      <c r="T29" s="422"/>
      <c r="U29" s="423"/>
      <c r="V29" s="421"/>
      <c r="W29" s="421"/>
      <c r="X29" s="422"/>
      <c r="Y29" s="423"/>
      <c r="Z29" s="421"/>
      <c r="AA29" s="421"/>
      <c r="AB29" s="45"/>
      <c r="AC29" s="46"/>
      <c r="AD29" s="44"/>
      <c r="AE29" s="44"/>
      <c r="AF29" s="45"/>
      <c r="AG29" s="46"/>
      <c r="AH29" s="44"/>
      <c r="AI29" s="44"/>
      <c r="AJ29" s="45"/>
      <c r="AK29" s="46"/>
      <c r="AL29" s="44"/>
      <c r="AM29" s="44"/>
      <c r="AN29" s="45"/>
      <c r="AO29" s="46"/>
      <c r="AP29" s="44"/>
      <c r="AQ29" s="44"/>
      <c r="AR29" s="45"/>
      <c r="AS29" s="46"/>
      <c r="AT29" s="44"/>
      <c r="AU29" s="44"/>
      <c r="AV29" s="45"/>
      <c r="AW29" s="46"/>
      <c r="AY29" s="28"/>
      <c r="AZ29" s="28"/>
      <c r="BF29" s="28"/>
      <c r="BG29" s="28"/>
      <c r="BH29" s="28"/>
      <c r="BI29" s="29"/>
      <c r="BJ29" s="28"/>
      <c r="BK29" s="28"/>
    </row>
    <row r="30" spans="1:104" s="27" customFormat="1" ht="75.75" customHeight="1" x14ac:dyDescent="0.2">
      <c r="A30" s="31"/>
      <c r="B30" s="599"/>
      <c r="C30" s="599"/>
      <c r="D30" s="421"/>
      <c r="E30" s="421"/>
      <c r="F30" s="422"/>
      <c r="G30" s="422"/>
      <c r="H30" s="423"/>
      <c r="I30" s="424"/>
      <c r="J30" s="421"/>
      <c r="K30" s="421"/>
      <c r="L30" s="422"/>
      <c r="M30" s="423"/>
      <c r="N30" s="421"/>
      <c r="O30" s="421"/>
      <c r="P30" s="422"/>
      <c r="Q30" s="423"/>
      <c r="R30" s="421"/>
      <c r="S30" s="421"/>
      <c r="T30" s="422"/>
      <c r="U30" s="423"/>
      <c r="V30" s="421"/>
      <c r="W30" s="421"/>
      <c r="X30" s="422"/>
      <c r="Y30" s="423"/>
      <c r="Z30" s="421"/>
      <c r="AA30" s="421"/>
      <c r="AB30" s="45"/>
      <c r="AC30" s="46"/>
      <c r="AD30" s="44"/>
      <c r="AE30" s="44"/>
      <c r="AF30" s="45"/>
      <c r="AG30" s="46"/>
      <c r="AH30" s="44"/>
      <c r="AI30" s="44"/>
      <c r="AJ30" s="45"/>
      <c r="AK30" s="46"/>
      <c r="AL30" s="44"/>
      <c r="AM30" s="44"/>
      <c r="AN30" s="45"/>
      <c r="AO30" s="46"/>
      <c r="AP30" s="44"/>
      <c r="AQ30" s="44"/>
      <c r="AR30" s="45"/>
      <c r="AS30" s="46"/>
      <c r="AT30" s="44"/>
      <c r="AU30" s="44"/>
      <c r="AV30" s="45"/>
      <c r="AW30" s="46"/>
      <c r="AY30" s="28"/>
      <c r="AZ30" s="28"/>
      <c r="BF30" s="28"/>
      <c r="BG30" s="28"/>
      <c r="BH30" s="28"/>
      <c r="BI30" s="29"/>
      <c r="BJ30" s="28"/>
      <c r="BK30" s="28"/>
    </row>
    <row r="31" spans="1:104" s="27" customFormat="1" ht="75.75" customHeight="1" x14ac:dyDescent="0.2">
      <c r="A31" s="31"/>
      <c r="B31" s="599"/>
      <c r="C31" s="599"/>
      <c r="D31" s="421"/>
      <c r="E31" s="421"/>
      <c r="F31" s="422"/>
      <c r="G31" s="422"/>
      <c r="H31" s="423"/>
      <c r="I31" s="424"/>
      <c r="J31" s="421"/>
      <c r="K31" s="421"/>
      <c r="L31" s="422"/>
      <c r="M31" s="423"/>
      <c r="N31" s="421"/>
      <c r="O31" s="421"/>
      <c r="P31" s="422"/>
      <c r="Q31" s="423"/>
      <c r="R31" s="421"/>
      <c r="S31" s="421"/>
      <c r="T31" s="422"/>
      <c r="U31" s="423"/>
      <c r="V31" s="421"/>
      <c r="W31" s="421"/>
      <c r="X31" s="422"/>
      <c r="Y31" s="423"/>
      <c r="Z31" s="421"/>
      <c r="AA31" s="421"/>
      <c r="AB31" s="45"/>
      <c r="AC31" s="46"/>
      <c r="AD31" s="44"/>
      <c r="AE31" s="44"/>
      <c r="AF31" s="45"/>
      <c r="AG31" s="46"/>
      <c r="AH31" s="44"/>
      <c r="AI31" s="44"/>
      <c r="AJ31" s="45"/>
      <c r="AK31" s="46"/>
      <c r="AL31" s="44"/>
      <c r="AM31" s="44"/>
      <c r="AN31" s="45"/>
      <c r="AO31" s="46"/>
      <c r="AP31" s="44"/>
      <c r="AQ31" s="44"/>
      <c r="AR31" s="45"/>
      <c r="AS31" s="46"/>
      <c r="AT31" s="44"/>
      <c r="AU31" s="44"/>
      <c r="AV31" s="45"/>
      <c r="AW31" s="46"/>
      <c r="AY31" s="28"/>
      <c r="AZ31" s="28"/>
      <c r="BF31" s="28"/>
      <c r="BG31" s="28"/>
      <c r="BH31" s="28"/>
      <c r="BI31" s="29"/>
      <c r="BJ31" s="28"/>
      <c r="BK31" s="28"/>
    </row>
    <row r="32" spans="1:104" s="27" customFormat="1" ht="75.75" customHeight="1" x14ac:dyDescent="0.2">
      <c r="A32" s="31"/>
      <c r="B32" s="599"/>
      <c r="C32" s="599"/>
      <c r="D32" s="421"/>
      <c r="E32" s="421"/>
      <c r="F32" s="422"/>
      <c r="G32" s="422"/>
      <c r="H32" s="423"/>
      <c r="I32" s="424"/>
      <c r="J32" s="421"/>
      <c r="K32" s="421"/>
      <c r="L32" s="422"/>
      <c r="M32" s="423"/>
      <c r="N32" s="421"/>
      <c r="O32" s="421"/>
      <c r="P32" s="422"/>
      <c r="Q32" s="423"/>
      <c r="R32" s="421"/>
      <c r="S32" s="421"/>
      <c r="T32" s="422"/>
      <c r="U32" s="423"/>
      <c r="V32" s="421"/>
      <c r="W32" s="421"/>
      <c r="X32" s="422"/>
      <c r="Y32" s="423"/>
      <c r="Z32" s="421"/>
      <c r="AA32" s="421"/>
      <c r="AB32" s="45"/>
      <c r="AC32" s="46"/>
      <c r="AD32" s="44"/>
      <c r="AE32" s="44"/>
      <c r="AF32" s="45"/>
      <c r="AG32" s="46"/>
      <c r="AH32" s="44"/>
      <c r="AI32" s="44"/>
      <c r="AJ32" s="45"/>
      <c r="AK32" s="46"/>
      <c r="AL32" s="44"/>
      <c r="AM32" s="44"/>
      <c r="AN32" s="45"/>
      <c r="AO32" s="46"/>
      <c r="AP32" s="44"/>
      <c r="AQ32" s="44"/>
      <c r="AR32" s="45"/>
      <c r="AS32" s="46"/>
      <c r="AT32" s="44"/>
      <c r="AU32" s="44"/>
      <c r="AV32" s="45"/>
      <c r="AW32" s="46"/>
      <c r="AY32" s="28"/>
      <c r="AZ32" s="28"/>
      <c r="BF32" s="28"/>
      <c r="BG32" s="28"/>
      <c r="BH32" s="28"/>
      <c r="BI32" s="29"/>
      <c r="BJ32" s="28"/>
      <c r="BK32" s="28"/>
    </row>
    <row r="33" spans="1:104" s="27" customFormat="1" ht="16.5" customHeight="1" x14ac:dyDescent="0.2">
      <c r="A33" s="31"/>
      <c r="B33" s="599"/>
      <c r="C33" s="599"/>
      <c r="D33" s="421"/>
      <c r="E33" s="421"/>
      <c r="F33" s="422"/>
      <c r="G33" s="422"/>
      <c r="H33" s="423"/>
      <c r="I33" s="424"/>
      <c r="J33" s="421"/>
      <c r="K33" s="421"/>
      <c r="L33" s="422"/>
      <c r="M33" s="423"/>
      <c r="N33" s="421"/>
      <c r="O33" s="421"/>
      <c r="P33" s="422"/>
      <c r="Q33" s="423"/>
      <c r="R33" s="421"/>
      <c r="S33" s="421"/>
      <c r="T33" s="422"/>
      <c r="U33" s="423"/>
      <c r="V33" s="421"/>
      <c r="W33" s="421"/>
      <c r="X33" s="422"/>
      <c r="Y33" s="423"/>
      <c r="Z33" s="421"/>
      <c r="AA33" s="421"/>
      <c r="AB33" s="45"/>
      <c r="AC33" s="46"/>
      <c r="AD33" s="44"/>
      <c r="AE33" s="44"/>
      <c r="AF33" s="45"/>
      <c r="AG33" s="46"/>
      <c r="AH33" s="44"/>
      <c r="AI33" s="44"/>
      <c r="AJ33" s="45"/>
      <c r="AK33" s="46"/>
      <c r="AL33" s="44"/>
      <c r="AM33" s="44"/>
      <c r="AN33" s="45"/>
      <c r="AO33" s="46"/>
      <c r="AP33" s="44"/>
      <c r="AQ33" s="44"/>
      <c r="AR33" s="45"/>
      <c r="AS33" s="46"/>
      <c r="AT33" s="44"/>
      <c r="AU33" s="44"/>
      <c r="AV33" s="45"/>
      <c r="AW33" s="46"/>
      <c r="AY33" s="28"/>
      <c r="AZ33" s="28"/>
      <c r="BF33" s="28"/>
      <c r="BG33" s="28"/>
      <c r="BH33" s="28"/>
      <c r="BI33" s="29"/>
      <c r="BJ33" s="28"/>
      <c r="BK33" s="28"/>
    </row>
    <row r="34" spans="1:104" ht="15" customHeight="1" thickBot="1" x14ac:dyDescent="0.25"/>
    <row r="35" spans="1:104" s="303" customFormat="1" ht="23.25" customHeight="1" thickTop="1" thickBot="1" x14ac:dyDescent="0.45">
      <c r="A35" s="300"/>
      <c r="B35" s="301" t="s">
        <v>120</v>
      </c>
      <c r="C35" s="302"/>
      <c r="D35" s="302"/>
      <c r="E35" s="302"/>
      <c r="F35" s="302"/>
      <c r="G35" s="302"/>
      <c r="H35" s="302"/>
      <c r="I35" s="302"/>
      <c r="AY35" s="304"/>
      <c r="AZ35" s="304"/>
      <c r="BF35" s="304"/>
      <c r="BG35" s="304"/>
      <c r="BH35" s="304"/>
      <c r="BI35" s="304"/>
      <c r="BJ35" s="305"/>
      <c r="BK35" s="304"/>
    </row>
    <row r="36" spans="1:104" s="11" customFormat="1" ht="21" customHeight="1" x14ac:dyDescent="0.2">
      <c r="A36" s="9"/>
      <c r="B36" s="61"/>
      <c r="C36" s="62" t="s">
        <v>52</v>
      </c>
      <c r="D36" s="606"/>
      <c r="E36" s="616"/>
      <c r="F36" s="62"/>
      <c r="G36" s="62" t="s">
        <v>53</v>
      </c>
      <c r="H36" s="606" t="s">
        <v>60</v>
      </c>
      <c r="I36" s="607"/>
      <c r="J36" s="626" t="s">
        <v>132</v>
      </c>
      <c r="K36" s="600"/>
      <c r="L36" s="600"/>
      <c r="M36" s="600"/>
      <c r="N36" s="600"/>
      <c r="O36" s="600"/>
      <c r="P36" s="600"/>
      <c r="Q36" s="600"/>
      <c r="R36" s="624"/>
      <c r="S36" s="624"/>
      <c r="T36" s="625"/>
      <c r="U36" s="625"/>
      <c r="V36" s="624"/>
      <c r="W36" s="624"/>
      <c r="X36" s="625"/>
      <c r="Y36" s="625"/>
      <c r="Z36" s="624"/>
      <c r="AA36" s="624"/>
      <c r="AB36" s="625"/>
      <c r="AC36" s="625"/>
      <c r="AD36" s="624"/>
      <c r="AE36" s="624"/>
      <c r="AF36" s="625"/>
      <c r="AG36" s="625"/>
      <c r="AH36" s="624"/>
      <c r="AI36" s="624"/>
      <c r="AJ36" s="625"/>
      <c r="AK36" s="625"/>
      <c r="AL36" s="624"/>
      <c r="AM36" s="624"/>
      <c r="AN36" s="625"/>
      <c r="AO36" s="625"/>
      <c r="AP36" s="624"/>
      <c r="AQ36" s="624"/>
      <c r="AR36" s="625"/>
      <c r="AS36" s="625"/>
      <c r="AT36" s="624"/>
      <c r="AU36" s="624"/>
      <c r="AV36" s="625"/>
      <c r="AW36" s="625"/>
      <c r="AY36" s="12"/>
      <c r="AZ36" s="12"/>
      <c r="BF36" s="12"/>
      <c r="BG36" s="12"/>
      <c r="BH36" s="12"/>
      <c r="BI36" s="12"/>
      <c r="BJ36" s="13"/>
      <c r="BK36" s="12"/>
    </row>
    <row r="37" spans="1:104" s="11" customFormat="1" ht="21" customHeight="1" thickBot="1" x14ac:dyDescent="0.25">
      <c r="A37" s="9"/>
      <c r="B37" s="65"/>
      <c r="C37" s="66"/>
      <c r="D37" s="67"/>
      <c r="E37" s="67"/>
      <c r="F37" s="66"/>
      <c r="G37" s="66" t="s">
        <v>35</v>
      </c>
      <c r="H37" s="604" t="s">
        <v>126</v>
      </c>
      <c r="I37" s="608"/>
      <c r="J37" s="626"/>
      <c r="K37" s="600"/>
      <c r="L37" s="600"/>
      <c r="M37" s="600"/>
      <c r="N37" s="600"/>
      <c r="O37" s="600"/>
      <c r="P37" s="600"/>
      <c r="Q37" s="600"/>
      <c r="R37" s="624"/>
      <c r="S37" s="624"/>
      <c r="T37" s="625"/>
      <c r="U37" s="625"/>
      <c r="V37" s="624"/>
      <c r="W37" s="624"/>
      <c r="X37" s="625"/>
      <c r="Y37" s="625"/>
      <c r="Z37" s="624"/>
      <c r="AA37" s="624"/>
      <c r="AB37" s="625"/>
      <c r="AC37" s="625"/>
      <c r="AD37" s="624"/>
      <c r="AE37" s="624"/>
      <c r="AF37" s="625"/>
      <c r="AG37" s="625"/>
      <c r="AH37" s="624"/>
      <c r="AI37" s="624"/>
      <c r="AJ37" s="625"/>
      <c r="AK37" s="625"/>
      <c r="AL37" s="624"/>
      <c r="AM37" s="624"/>
      <c r="AN37" s="625"/>
      <c r="AO37" s="625"/>
      <c r="AP37" s="624"/>
      <c r="AQ37" s="624"/>
      <c r="AR37" s="625"/>
      <c r="AS37" s="625"/>
      <c r="AT37" s="624"/>
      <c r="AU37" s="624"/>
      <c r="AV37" s="625"/>
      <c r="AW37" s="625"/>
      <c r="AY37" s="12"/>
      <c r="AZ37" s="12"/>
      <c r="BF37" s="12"/>
      <c r="BG37" s="12"/>
      <c r="BH37" s="12"/>
      <c r="BI37" s="12"/>
      <c r="BJ37" s="13"/>
      <c r="BK37" s="12"/>
    </row>
    <row r="38" spans="1:104" s="11" customFormat="1" ht="3" customHeight="1" thickBot="1" x14ac:dyDescent="0.25">
      <c r="A38" s="30"/>
      <c r="B38" s="15"/>
      <c r="C38" s="16"/>
      <c r="D38" s="17"/>
      <c r="E38" s="17"/>
      <c r="F38" s="17"/>
      <c r="G38" s="17"/>
      <c r="H38" s="20"/>
      <c r="I38" s="21"/>
      <c r="J38" s="17"/>
      <c r="K38" s="17"/>
      <c r="N38" s="17"/>
      <c r="O38" s="17"/>
      <c r="R38" s="17"/>
      <c r="S38" s="17"/>
      <c r="V38" s="17"/>
      <c r="W38" s="17"/>
      <c r="Z38" s="17"/>
      <c r="AA38" s="17"/>
      <c r="AD38" s="17"/>
      <c r="AE38" s="17"/>
      <c r="AH38" s="17"/>
      <c r="AI38" s="17"/>
      <c r="AL38" s="17"/>
      <c r="AM38" s="17"/>
      <c r="AP38" s="17"/>
      <c r="AQ38" s="17"/>
      <c r="AT38" s="17"/>
      <c r="AU38" s="17"/>
      <c r="AY38" s="12"/>
      <c r="AZ38" s="12"/>
      <c r="BF38" s="12"/>
      <c r="BG38" s="12"/>
      <c r="BH38" s="12"/>
      <c r="BI38" s="12"/>
      <c r="BJ38" s="13"/>
      <c r="BK38" s="12"/>
    </row>
    <row r="39" spans="1:104" s="23" customFormat="1" ht="27" customHeight="1" x14ac:dyDescent="0.2">
      <c r="A39" s="9"/>
      <c r="B39" s="562" t="s">
        <v>102</v>
      </c>
      <c r="C39" s="617"/>
      <c r="D39" s="79" t="s">
        <v>57</v>
      </c>
      <c r="E39" s="80"/>
      <c r="F39" s="80"/>
      <c r="G39" s="80"/>
      <c r="H39" s="80"/>
      <c r="I39" s="80"/>
      <c r="J39" s="609" t="str">
        <f>" &lt;&lt;&lt; EXAMPLE &gt;&gt;&gt; "&amp;J7</f>
        <v xml:space="preserve"> &lt;&lt;&lt; EXAMPLE &gt;&gt;&gt; LPG Purchase #1</v>
      </c>
      <c r="K39" s="609"/>
      <c r="L39" s="609"/>
      <c r="M39" s="609"/>
      <c r="N39" s="609" t="str">
        <f>" &lt;&lt;&lt; EXAMPLE &gt;&gt;&gt; "&amp;N7</f>
        <v xml:space="preserve"> &lt;&lt;&lt; EXAMPLE &gt;&gt;&gt; LPG Purchase #2</v>
      </c>
      <c r="O39" s="609"/>
      <c r="P39" s="609"/>
      <c r="Q39" s="609"/>
      <c r="R39" s="609" t="str">
        <f>" &lt;&lt;&lt; EXAMPLE &gt;&gt;&gt; "&amp;R7</f>
        <v xml:space="preserve"> &lt;&lt;&lt; EXAMPLE &gt;&gt;&gt; LPG Purchase #3</v>
      </c>
      <c r="S39" s="609"/>
      <c r="T39" s="609"/>
      <c r="U39" s="609"/>
      <c r="V39" s="609" t="str">
        <f>" &lt;&lt;&lt; EXAMPLE &gt;&gt;&gt; "&amp;V7</f>
        <v xml:space="preserve"> &lt;&lt;&lt; EXAMPLE &gt;&gt;&gt; LPG Purchase #4</v>
      </c>
      <c r="W39" s="609"/>
      <c r="X39" s="609"/>
      <c r="Y39" s="609"/>
      <c r="Z39" s="609" t="str">
        <f>" &lt;&lt;&lt; EXAMPLE &gt;&gt;&gt; "&amp;Z7</f>
        <v xml:space="preserve"> &lt;&lt;&lt; EXAMPLE &gt;&gt;&gt; LPG Purchase #5</v>
      </c>
      <c r="AA39" s="609"/>
      <c r="AB39" s="609"/>
      <c r="AC39" s="609"/>
      <c r="AD39" s="609" t="str">
        <f>" &lt;&lt;&lt; EXAMPLE &gt;&gt;&gt; "&amp;AD7</f>
        <v xml:space="preserve"> &lt;&lt;&lt; EXAMPLE &gt;&gt;&gt; LPG Purchase #6</v>
      </c>
      <c r="AE39" s="609"/>
      <c r="AF39" s="609"/>
      <c r="AG39" s="609"/>
      <c r="AH39" s="609" t="str">
        <f>" &lt;&lt;&lt; EXAMPLE &gt;&gt;&gt; "&amp;AH7</f>
        <v xml:space="preserve"> &lt;&lt;&lt; EXAMPLE &gt;&gt;&gt; LPG Purchase #7</v>
      </c>
      <c r="AI39" s="609"/>
      <c r="AJ39" s="609"/>
      <c r="AK39" s="609"/>
      <c r="AL39" s="609" t="str">
        <f>" &lt;&lt;&lt; EXAMPLE &gt;&gt;&gt; "&amp;AL7</f>
        <v xml:space="preserve"> &lt;&lt;&lt; EXAMPLE &gt;&gt;&gt; LPG Purchase #8</v>
      </c>
      <c r="AM39" s="609"/>
      <c r="AN39" s="609"/>
      <c r="AO39" s="609"/>
      <c r="AP39" s="609" t="str">
        <f>" &lt;&lt;&lt; EXAMPLE &gt;&gt;&gt; "&amp;AP7</f>
        <v xml:space="preserve"> &lt;&lt;&lt; EXAMPLE &gt;&gt;&gt; LPG Purchase #9</v>
      </c>
      <c r="AQ39" s="609"/>
      <c r="AR39" s="609"/>
      <c r="AS39" s="609"/>
      <c r="AT39" s="609" t="str">
        <f>" &lt;&lt;&lt; EXAMPLE &gt;&gt;&gt; "&amp;AT7</f>
        <v xml:space="preserve"> &lt;&lt;&lt; EXAMPLE &gt;&gt;&gt; LPG Purchase #10</v>
      </c>
      <c r="AU39" s="609"/>
      <c r="AV39" s="609"/>
      <c r="AW39" s="609"/>
      <c r="CN39" s="115"/>
      <c r="CO39" s="115"/>
      <c r="CP39" s="115"/>
      <c r="CQ39" s="115"/>
      <c r="CR39" s="115"/>
      <c r="CS39" s="115"/>
      <c r="CT39" s="115"/>
      <c r="CU39" s="115"/>
      <c r="CV39" s="115"/>
      <c r="CW39" s="115"/>
      <c r="CX39" s="115"/>
      <c r="CY39" s="115"/>
      <c r="CZ39" s="13"/>
    </row>
    <row r="40" spans="1:104" s="24" customFormat="1" ht="24" x14ac:dyDescent="0.2">
      <c r="A40" s="9"/>
      <c r="B40" s="564"/>
      <c r="C40" s="618"/>
      <c r="D40" s="627" t="s">
        <v>190</v>
      </c>
      <c r="E40" s="628"/>
      <c r="F40" s="50" t="s">
        <v>18</v>
      </c>
      <c r="G40" s="627" t="s">
        <v>32</v>
      </c>
      <c r="H40" s="628"/>
      <c r="I40" s="50" t="s">
        <v>47</v>
      </c>
      <c r="J40" s="627" t="s">
        <v>41</v>
      </c>
      <c r="K40" s="628"/>
      <c r="L40" s="50" t="s">
        <v>18</v>
      </c>
      <c r="M40" s="50" t="s">
        <v>17</v>
      </c>
      <c r="N40" s="627" t="s">
        <v>41</v>
      </c>
      <c r="O40" s="628"/>
      <c r="P40" s="50" t="s">
        <v>18</v>
      </c>
      <c r="Q40" s="50" t="s">
        <v>17</v>
      </c>
      <c r="R40" s="627" t="s">
        <v>41</v>
      </c>
      <c r="S40" s="628"/>
      <c r="T40" s="50" t="s">
        <v>18</v>
      </c>
      <c r="U40" s="50" t="s">
        <v>17</v>
      </c>
      <c r="V40" s="627" t="s">
        <v>41</v>
      </c>
      <c r="W40" s="628"/>
      <c r="X40" s="50" t="s">
        <v>18</v>
      </c>
      <c r="Y40" s="50" t="s">
        <v>17</v>
      </c>
      <c r="Z40" s="627" t="s">
        <v>41</v>
      </c>
      <c r="AA40" s="628"/>
      <c r="AB40" s="50" t="s">
        <v>18</v>
      </c>
      <c r="AC40" s="50" t="s">
        <v>17</v>
      </c>
      <c r="AD40" s="627" t="s">
        <v>41</v>
      </c>
      <c r="AE40" s="628"/>
      <c r="AF40" s="50" t="s">
        <v>18</v>
      </c>
      <c r="AG40" s="50" t="s">
        <v>17</v>
      </c>
      <c r="AH40" s="627" t="s">
        <v>41</v>
      </c>
      <c r="AI40" s="628"/>
      <c r="AJ40" s="50" t="s">
        <v>18</v>
      </c>
      <c r="AK40" s="50" t="s">
        <v>17</v>
      </c>
      <c r="AL40" s="627" t="s">
        <v>41</v>
      </c>
      <c r="AM40" s="628"/>
      <c r="AN40" s="50" t="s">
        <v>18</v>
      </c>
      <c r="AO40" s="50" t="s">
        <v>17</v>
      </c>
      <c r="AP40" s="627" t="s">
        <v>41</v>
      </c>
      <c r="AQ40" s="628"/>
      <c r="AR40" s="50" t="s">
        <v>18</v>
      </c>
      <c r="AS40" s="50" t="s">
        <v>17</v>
      </c>
      <c r="AT40" s="627" t="s">
        <v>41</v>
      </c>
      <c r="AU40" s="628"/>
      <c r="AV40" s="50" t="s">
        <v>18</v>
      </c>
      <c r="AW40" s="50" t="s">
        <v>17</v>
      </c>
      <c r="CZ40" s="116"/>
    </row>
    <row r="41" spans="1:104" s="25" customFormat="1" ht="14.25" customHeight="1" thickBot="1" x14ac:dyDescent="0.25">
      <c r="A41" s="9"/>
      <c r="B41" s="566"/>
      <c r="C41" s="619"/>
      <c r="D41" s="236" t="s">
        <v>40</v>
      </c>
      <c r="E41" s="236" t="s">
        <v>14</v>
      </c>
      <c r="F41" s="236" t="s">
        <v>15</v>
      </c>
      <c r="G41" s="236" t="s">
        <v>42</v>
      </c>
      <c r="H41" s="236" t="s">
        <v>39</v>
      </c>
      <c r="I41" s="236" t="s">
        <v>48</v>
      </c>
      <c r="J41" s="236" t="s">
        <v>40</v>
      </c>
      <c r="K41" s="236" t="s">
        <v>14</v>
      </c>
      <c r="L41" s="236" t="s">
        <v>15</v>
      </c>
      <c r="M41" s="236" t="s">
        <v>42</v>
      </c>
      <c r="N41" s="236" t="s">
        <v>40</v>
      </c>
      <c r="O41" s="236" t="s">
        <v>14</v>
      </c>
      <c r="P41" s="236" t="s">
        <v>15</v>
      </c>
      <c r="Q41" s="236" t="s">
        <v>42</v>
      </c>
      <c r="R41" s="236" t="s">
        <v>40</v>
      </c>
      <c r="S41" s="236" t="s">
        <v>14</v>
      </c>
      <c r="T41" s="236" t="s">
        <v>15</v>
      </c>
      <c r="U41" s="236" t="s">
        <v>42</v>
      </c>
      <c r="V41" s="236" t="s">
        <v>40</v>
      </c>
      <c r="W41" s="236" t="s">
        <v>14</v>
      </c>
      <c r="X41" s="236" t="s">
        <v>15</v>
      </c>
      <c r="Y41" s="236" t="s">
        <v>42</v>
      </c>
      <c r="Z41" s="236" t="s">
        <v>40</v>
      </c>
      <c r="AA41" s="236" t="s">
        <v>14</v>
      </c>
      <c r="AB41" s="236" t="s">
        <v>15</v>
      </c>
      <c r="AC41" s="236" t="s">
        <v>42</v>
      </c>
      <c r="AD41" s="236" t="s">
        <v>40</v>
      </c>
      <c r="AE41" s="236" t="s">
        <v>14</v>
      </c>
      <c r="AF41" s="236" t="s">
        <v>15</v>
      </c>
      <c r="AG41" s="236" t="s">
        <v>42</v>
      </c>
      <c r="AH41" s="236" t="s">
        <v>40</v>
      </c>
      <c r="AI41" s="236" t="s">
        <v>14</v>
      </c>
      <c r="AJ41" s="236" t="s">
        <v>15</v>
      </c>
      <c r="AK41" s="236" t="s">
        <v>42</v>
      </c>
      <c r="AL41" s="236" t="s">
        <v>40</v>
      </c>
      <c r="AM41" s="236" t="s">
        <v>14</v>
      </c>
      <c r="AN41" s="236" t="s">
        <v>15</v>
      </c>
      <c r="AO41" s="236" t="s">
        <v>42</v>
      </c>
      <c r="AP41" s="236" t="s">
        <v>40</v>
      </c>
      <c r="AQ41" s="236" t="s">
        <v>14</v>
      </c>
      <c r="AR41" s="236" t="s">
        <v>15</v>
      </c>
      <c r="AS41" s="236" t="s">
        <v>42</v>
      </c>
      <c r="AT41" s="236" t="s">
        <v>40</v>
      </c>
      <c r="AU41" s="236" t="s">
        <v>14</v>
      </c>
      <c r="AV41" s="236" t="s">
        <v>15</v>
      </c>
      <c r="AW41" s="236" t="s">
        <v>42</v>
      </c>
      <c r="CZ41" s="117"/>
    </row>
    <row r="42" spans="1:104" ht="14.25" customHeight="1" x14ac:dyDescent="0.2">
      <c r="A42" s="9" t="e">
        <f>B42&amp;#REF!</f>
        <v>#REF!</v>
      </c>
      <c r="B42" s="84" t="s">
        <v>0</v>
      </c>
      <c r="C42" s="49">
        <f t="shared" ref="C42:C53" si="40">Year1</f>
        <v>0</v>
      </c>
      <c r="D42" s="273">
        <f>J42+N42+R42+V42+Z42+AD42+AH42+AL42+AP42+AT42</f>
        <v>3900</v>
      </c>
      <c r="E42" s="273">
        <f>D42*6.96</f>
        <v>27144</v>
      </c>
      <c r="F42" s="284">
        <f>L42+P42+T42+X42+AB42+AF42+AJ42+AN42+AR42+AV42</f>
        <v>2145</v>
      </c>
      <c r="G42" s="285">
        <f>F42/D42</f>
        <v>0.55000000000000004</v>
      </c>
      <c r="H42" s="285">
        <f>F42/E42</f>
        <v>7.9022988505747127E-2</v>
      </c>
      <c r="I42" s="250" t="e">
        <f>E42*INDEX('Select Year'!Z$11:Z$15,MATCH(LPG!C42,'Select Year'!W$11:W$15,0))</f>
        <v>#N/A</v>
      </c>
      <c r="J42" s="251">
        <v>900</v>
      </c>
      <c r="K42" s="273">
        <f t="shared" ref="K42:K53" si="41">J42*6.96</f>
        <v>6264</v>
      </c>
      <c r="L42" s="252">
        <v>495</v>
      </c>
      <c r="M42" s="253">
        <f>L42/J42</f>
        <v>0.55000000000000004</v>
      </c>
      <c r="N42" s="251">
        <v>1000</v>
      </c>
      <c r="O42" s="273">
        <f t="shared" ref="O42:O53" si="42">N42*6.96</f>
        <v>6960</v>
      </c>
      <c r="P42" s="252">
        <v>550</v>
      </c>
      <c r="Q42" s="253">
        <f>P42/N42</f>
        <v>0.55000000000000004</v>
      </c>
      <c r="R42" s="251">
        <v>1100</v>
      </c>
      <c r="S42" s="273">
        <f t="shared" ref="S42:S53" si="43">R42*6.96</f>
        <v>7656</v>
      </c>
      <c r="T42" s="252">
        <v>605</v>
      </c>
      <c r="U42" s="253">
        <f>T42/R42</f>
        <v>0.55000000000000004</v>
      </c>
      <c r="V42" s="251">
        <v>900</v>
      </c>
      <c r="W42" s="273">
        <f t="shared" ref="W42:W53" si="44">V42*6.96</f>
        <v>6264</v>
      </c>
      <c r="X42" s="252">
        <v>495</v>
      </c>
      <c r="Y42" s="253">
        <f>X42/V42</f>
        <v>0.55000000000000004</v>
      </c>
      <c r="Z42" s="251"/>
      <c r="AA42" s="273">
        <f t="shared" ref="AA42:AA53" si="45">Z42*6.96</f>
        <v>0</v>
      </c>
      <c r="AB42" s="252"/>
      <c r="AC42" s="253" t="e">
        <f>AB42/Z42</f>
        <v>#DIV/0!</v>
      </c>
      <c r="AD42" s="251"/>
      <c r="AE42" s="273">
        <f t="shared" ref="AE42:AE53" si="46">AD42*6.96</f>
        <v>0</v>
      </c>
      <c r="AF42" s="252"/>
      <c r="AG42" s="253" t="e">
        <f>AF42/AD42</f>
        <v>#DIV/0!</v>
      </c>
      <c r="AH42" s="251"/>
      <c r="AI42" s="273">
        <f t="shared" ref="AI42:AI53" si="47">AH42*6.96</f>
        <v>0</v>
      </c>
      <c r="AJ42" s="252"/>
      <c r="AK42" s="253" t="e">
        <f>AJ42/AH42</f>
        <v>#DIV/0!</v>
      </c>
      <c r="AL42" s="251"/>
      <c r="AM42" s="273">
        <f t="shared" ref="AM42:AM53" si="48">AL42*6.96</f>
        <v>0</v>
      </c>
      <c r="AN42" s="252"/>
      <c r="AO42" s="253" t="e">
        <f>AN42/AL42</f>
        <v>#DIV/0!</v>
      </c>
      <c r="AP42" s="251"/>
      <c r="AQ42" s="273">
        <f t="shared" ref="AQ42:AQ53" si="49">AP42*6.96</f>
        <v>0</v>
      </c>
      <c r="AR42" s="252"/>
      <c r="AS42" s="253" t="e">
        <f>AR42/AP42</f>
        <v>#DIV/0!</v>
      </c>
      <c r="AT42" s="251"/>
      <c r="AU42" s="273">
        <f t="shared" ref="AU42:AU53" si="50">AT42*6.96</f>
        <v>0</v>
      </c>
      <c r="AV42" s="252"/>
      <c r="AW42" s="253" t="e">
        <f>AV42/AT42</f>
        <v>#DIV/0!</v>
      </c>
      <c r="CZ42" s="121"/>
    </row>
    <row r="43" spans="1:104" ht="14.25" customHeight="1" x14ac:dyDescent="0.2">
      <c r="A43" s="9" t="e">
        <f>B43&amp;#REF!</f>
        <v>#REF!</v>
      </c>
      <c r="B43" s="85" t="s">
        <v>1</v>
      </c>
      <c r="C43" s="49">
        <f t="shared" si="40"/>
        <v>0</v>
      </c>
      <c r="D43" s="273">
        <f t="shared" ref="D43:D53" si="51">J43+N43+R43+V43+Z43+AD43+AH43+AL43+AP43+AT43</f>
        <v>2450</v>
      </c>
      <c r="E43" s="273">
        <f t="shared" ref="E43:E53" si="52">D43*6.96</f>
        <v>17052</v>
      </c>
      <c r="F43" s="284">
        <f t="shared" ref="F43:F53" si="53">L43+P43+T43+X43+AB43+AF43+AJ43+AN43+AR43+AV43</f>
        <v>1347.5</v>
      </c>
      <c r="G43" s="285">
        <f t="shared" ref="G43:G53" si="54">F43/D43</f>
        <v>0.55000000000000004</v>
      </c>
      <c r="H43" s="285">
        <f t="shared" ref="H43:H53" si="55">F43/E43</f>
        <v>7.9022988505747127E-2</v>
      </c>
      <c r="I43" s="183" t="e">
        <f>E43*INDEX('Select Year'!Z$11:Z$15,MATCH(LPG!C43,'Select Year'!W$11:W$15,0))</f>
        <v>#N/A</v>
      </c>
      <c r="J43" s="192">
        <v>850</v>
      </c>
      <c r="K43" s="273">
        <f t="shared" si="41"/>
        <v>5916</v>
      </c>
      <c r="L43" s="256">
        <v>467.5</v>
      </c>
      <c r="M43" s="257">
        <f t="shared" ref="M43:M53" si="56">L43/J43</f>
        <v>0.55000000000000004</v>
      </c>
      <c r="N43" s="192">
        <v>900</v>
      </c>
      <c r="O43" s="273">
        <f t="shared" si="42"/>
        <v>6264</v>
      </c>
      <c r="P43" s="256">
        <v>495</v>
      </c>
      <c r="Q43" s="257">
        <f t="shared" ref="Q43:Q53" si="57">P43/N43</f>
        <v>0.55000000000000004</v>
      </c>
      <c r="R43" s="192">
        <v>700</v>
      </c>
      <c r="S43" s="273">
        <f t="shared" si="43"/>
        <v>4872</v>
      </c>
      <c r="T43" s="256">
        <v>385</v>
      </c>
      <c r="U43" s="257">
        <f t="shared" ref="U43:U53" si="58">T43/R43</f>
        <v>0.55000000000000004</v>
      </c>
      <c r="V43" s="192"/>
      <c r="W43" s="273">
        <f t="shared" si="44"/>
        <v>0</v>
      </c>
      <c r="X43" s="256"/>
      <c r="Y43" s="257" t="e">
        <f t="shared" ref="Y43:Y53" si="59">X43/V43</f>
        <v>#DIV/0!</v>
      </c>
      <c r="Z43" s="192"/>
      <c r="AA43" s="273">
        <f t="shared" si="45"/>
        <v>0</v>
      </c>
      <c r="AB43" s="256"/>
      <c r="AC43" s="257" t="e">
        <f t="shared" ref="AC43:AC53" si="60">AB43/Z43</f>
        <v>#DIV/0!</v>
      </c>
      <c r="AD43" s="192"/>
      <c r="AE43" s="273">
        <f t="shared" si="46"/>
        <v>0</v>
      </c>
      <c r="AF43" s="256"/>
      <c r="AG43" s="257" t="e">
        <f t="shared" ref="AG43:AG53" si="61">AF43/AD43</f>
        <v>#DIV/0!</v>
      </c>
      <c r="AH43" s="192"/>
      <c r="AI43" s="273">
        <f t="shared" si="47"/>
        <v>0</v>
      </c>
      <c r="AJ43" s="256"/>
      <c r="AK43" s="257" t="e">
        <f t="shared" ref="AK43:AK53" si="62">AJ43/AH43</f>
        <v>#DIV/0!</v>
      </c>
      <c r="AL43" s="192"/>
      <c r="AM43" s="273">
        <f t="shared" si="48"/>
        <v>0</v>
      </c>
      <c r="AN43" s="256"/>
      <c r="AO43" s="257" t="e">
        <f t="shared" ref="AO43:AO53" si="63">AN43/AL43</f>
        <v>#DIV/0!</v>
      </c>
      <c r="AP43" s="192"/>
      <c r="AQ43" s="273">
        <f t="shared" si="49"/>
        <v>0</v>
      </c>
      <c r="AR43" s="256"/>
      <c r="AS43" s="257" t="e">
        <f t="shared" ref="AS43:AS53" si="64">AR43/AP43</f>
        <v>#DIV/0!</v>
      </c>
      <c r="AT43" s="192"/>
      <c r="AU43" s="273">
        <f t="shared" si="50"/>
        <v>0</v>
      </c>
      <c r="AV43" s="256"/>
      <c r="AW43" s="257" t="e">
        <f t="shared" ref="AW43:AW53" si="65">AV43/AT43</f>
        <v>#DIV/0!</v>
      </c>
      <c r="CZ43" s="121"/>
    </row>
    <row r="44" spans="1:104" ht="14.25" customHeight="1" x14ac:dyDescent="0.2">
      <c r="A44" s="9" t="e">
        <f>B44&amp;#REF!</f>
        <v>#REF!</v>
      </c>
      <c r="B44" s="85" t="s">
        <v>2</v>
      </c>
      <c r="C44" s="49">
        <f t="shared" si="40"/>
        <v>0</v>
      </c>
      <c r="D44" s="273">
        <f t="shared" si="51"/>
        <v>2700</v>
      </c>
      <c r="E44" s="273">
        <f t="shared" si="52"/>
        <v>18792</v>
      </c>
      <c r="F44" s="284">
        <f t="shared" si="53"/>
        <v>1485</v>
      </c>
      <c r="G44" s="285">
        <f t="shared" si="54"/>
        <v>0.55000000000000004</v>
      </c>
      <c r="H44" s="285">
        <f t="shared" si="55"/>
        <v>7.9022988505747127E-2</v>
      </c>
      <c r="I44" s="183" t="e">
        <f>E44*INDEX('Select Year'!Z$11:Z$15,MATCH(LPG!C44,'Select Year'!W$11:W$15,0))</f>
        <v>#N/A</v>
      </c>
      <c r="J44" s="192">
        <v>900</v>
      </c>
      <c r="K44" s="273">
        <f t="shared" si="41"/>
        <v>6264</v>
      </c>
      <c r="L44" s="256">
        <v>495</v>
      </c>
      <c r="M44" s="257">
        <f t="shared" si="56"/>
        <v>0.55000000000000004</v>
      </c>
      <c r="N44" s="192">
        <v>900</v>
      </c>
      <c r="O44" s="273">
        <f t="shared" si="42"/>
        <v>6264</v>
      </c>
      <c r="P44" s="256">
        <v>495</v>
      </c>
      <c r="Q44" s="257">
        <f t="shared" si="57"/>
        <v>0.55000000000000004</v>
      </c>
      <c r="R44" s="192">
        <v>900</v>
      </c>
      <c r="S44" s="273">
        <f t="shared" si="43"/>
        <v>6264</v>
      </c>
      <c r="T44" s="256">
        <v>495</v>
      </c>
      <c r="U44" s="257">
        <f t="shared" si="58"/>
        <v>0.55000000000000004</v>
      </c>
      <c r="V44" s="192"/>
      <c r="W44" s="273">
        <f t="shared" si="44"/>
        <v>0</v>
      </c>
      <c r="X44" s="256"/>
      <c r="Y44" s="257" t="e">
        <f t="shared" si="59"/>
        <v>#DIV/0!</v>
      </c>
      <c r="Z44" s="192"/>
      <c r="AA44" s="273">
        <f t="shared" si="45"/>
        <v>0</v>
      </c>
      <c r="AB44" s="256"/>
      <c r="AC44" s="257" t="e">
        <f t="shared" si="60"/>
        <v>#DIV/0!</v>
      </c>
      <c r="AD44" s="192"/>
      <c r="AE44" s="273">
        <f t="shared" si="46"/>
        <v>0</v>
      </c>
      <c r="AF44" s="256"/>
      <c r="AG44" s="257" t="e">
        <f t="shared" si="61"/>
        <v>#DIV/0!</v>
      </c>
      <c r="AH44" s="192"/>
      <c r="AI44" s="273">
        <f t="shared" si="47"/>
        <v>0</v>
      </c>
      <c r="AJ44" s="256"/>
      <c r="AK44" s="257" t="e">
        <f t="shared" si="62"/>
        <v>#DIV/0!</v>
      </c>
      <c r="AL44" s="192"/>
      <c r="AM44" s="273">
        <f t="shared" si="48"/>
        <v>0</v>
      </c>
      <c r="AN44" s="256"/>
      <c r="AO44" s="257" t="e">
        <f t="shared" si="63"/>
        <v>#DIV/0!</v>
      </c>
      <c r="AP44" s="192"/>
      <c r="AQ44" s="273">
        <f t="shared" si="49"/>
        <v>0</v>
      </c>
      <c r="AR44" s="256"/>
      <c r="AS44" s="257" t="e">
        <f t="shared" si="64"/>
        <v>#DIV/0!</v>
      </c>
      <c r="AT44" s="192"/>
      <c r="AU44" s="273">
        <f t="shared" si="50"/>
        <v>0</v>
      </c>
      <c r="AV44" s="256"/>
      <c r="AW44" s="257" t="e">
        <f t="shared" si="65"/>
        <v>#DIV/0!</v>
      </c>
      <c r="CZ44" s="121"/>
    </row>
    <row r="45" spans="1:104" ht="14.25" customHeight="1" x14ac:dyDescent="0.2">
      <c r="A45" s="9" t="e">
        <f>B45&amp;#REF!</f>
        <v>#REF!</v>
      </c>
      <c r="B45" s="85" t="s">
        <v>3</v>
      </c>
      <c r="C45" s="49">
        <f t="shared" si="40"/>
        <v>0</v>
      </c>
      <c r="D45" s="273">
        <f t="shared" si="51"/>
        <v>2500</v>
      </c>
      <c r="E45" s="273">
        <f t="shared" si="52"/>
        <v>17400</v>
      </c>
      <c r="F45" s="284">
        <f t="shared" si="53"/>
        <v>1362.5</v>
      </c>
      <c r="G45" s="285">
        <f t="shared" si="54"/>
        <v>0.54500000000000004</v>
      </c>
      <c r="H45" s="285">
        <f t="shared" si="55"/>
        <v>7.830459770114942E-2</v>
      </c>
      <c r="I45" s="183" t="e">
        <f>E45*INDEX('Select Year'!Z$11:Z$15,MATCH(LPG!C45,'Select Year'!W$11:W$15,0))</f>
        <v>#N/A</v>
      </c>
      <c r="J45" s="192">
        <v>750</v>
      </c>
      <c r="K45" s="273">
        <f t="shared" si="41"/>
        <v>5220</v>
      </c>
      <c r="L45" s="256">
        <v>408.75</v>
      </c>
      <c r="M45" s="257">
        <f t="shared" si="56"/>
        <v>0.54500000000000004</v>
      </c>
      <c r="N45" s="192">
        <v>950</v>
      </c>
      <c r="O45" s="273">
        <f t="shared" si="42"/>
        <v>6612</v>
      </c>
      <c r="P45" s="256">
        <v>517.75</v>
      </c>
      <c r="Q45" s="257">
        <f t="shared" si="57"/>
        <v>0.54500000000000004</v>
      </c>
      <c r="R45" s="192">
        <v>800</v>
      </c>
      <c r="S45" s="273">
        <f t="shared" si="43"/>
        <v>5568</v>
      </c>
      <c r="T45" s="256">
        <v>436</v>
      </c>
      <c r="U45" s="257">
        <f t="shared" si="58"/>
        <v>0.54500000000000004</v>
      </c>
      <c r="V45" s="192"/>
      <c r="W45" s="273">
        <f t="shared" si="44"/>
        <v>0</v>
      </c>
      <c r="X45" s="256"/>
      <c r="Y45" s="257" t="e">
        <f t="shared" si="59"/>
        <v>#DIV/0!</v>
      </c>
      <c r="Z45" s="192"/>
      <c r="AA45" s="273">
        <f t="shared" si="45"/>
        <v>0</v>
      </c>
      <c r="AB45" s="256"/>
      <c r="AC45" s="257" t="e">
        <f t="shared" si="60"/>
        <v>#DIV/0!</v>
      </c>
      <c r="AD45" s="192"/>
      <c r="AE45" s="273">
        <f t="shared" si="46"/>
        <v>0</v>
      </c>
      <c r="AF45" s="256"/>
      <c r="AG45" s="257" t="e">
        <f t="shared" si="61"/>
        <v>#DIV/0!</v>
      </c>
      <c r="AH45" s="192"/>
      <c r="AI45" s="273">
        <f t="shared" si="47"/>
        <v>0</v>
      </c>
      <c r="AJ45" s="256"/>
      <c r="AK45" s="257" t="e">
        <f t="shared" si="62"/>
        <v>#DIV/0!</v>
      </c>
      <c r="AL45" s="192"/>
      <c r="AM45" s="273">
        <f t="shared" si="48"/>
        <v>0</v>
      </c>
      <c r="AN45" s="256"/>
      <c r="AO45" s="257" t="e">
        <f t="shared" si="63"/>
        <v>#DIV/0!</v>
      </c>
      <c r="AP45" s="192"/>
      <c r="AQ45" s="273">
        <f t="shared" si="49"/>
        <v>0</v>
      </c>
      <c r="AR45" s="256"/>
      <c r="AS45" s="257" t="e">
        <f t="shared" si="64"/>
        <v>#DIV/0!</v>
      </c>
      <c r="AT45" s="192"/>
      <c r="AU45" s="273">
        <f t="shared" si="50"/>
        <v>0</v>
      </c>
      <c r="AV45" s="256"/>
      <c r="AW45" s="257" t="e">
        <f t="shared" si="65"/>
        <v>#DIV/0!</v>
      </c>
      <c r="CZ45" s="121"/>
    </row>
    <row r="46" spans="1:104" ht="14.25" customHeight="1" x14ac:dyDescent="0.2">
      <c r="A46" s="9" t="e">
        <f>B46&amp;#REF!</f>
        <v>#REF!</v>
      </c>
      <c r="B46" s="85" t="s">
        <v>4</v>
      </c>
      <c r="C46" s="49">
        <f t="shared" si="40"/>
        <v>0</v>
      </c>
      <c r="D46" s="273">
        <f t="shared" si="51"/>
        <v>2480</v>
      </c>
      <c r="E46" s="273">
        <f t="shared" si="52"/>
        <v>17260.8</v>
      </c>
      <c r="F46" s="284">
        <f t="shared" si="53"/>
        <v>1351.6</v>
      </c>
      <c r="G46" s="285">
        <f t="shared" si="54"/>
        <v>0.54499999999999993</v>
      </c>
      <c r="H46" s="285">
        <f t="shared" si="55"/>
        <v>7.830459770114942E-2</v>
      </c>
      <c r="I46" s="183" t="e">
        <f>E46*INDEX('Select Year'!Z$11:Z$15,MATCH(LPG!C46,'Select Year'!W$11:W$15,0))</f>
        <v>#N/A</v>
      </c>
      <c r="J46" s="192">
        <v>800</v>
      </c>
      <c r="K46" s="273">
        <f t="shared" si="41"/>
        <v>5568</v>
      </c>
      <c r="L46" s="256">
        <v>436</v>
      </c>
      <c r="M46" s="257">
        <f t="shared" si="56"/>
        <v>0.54500000000000004</v>
      </c>
      <c r="N46" s="192">
        <v>980</v>
      </c>
      <c r="O46" s="273">
        <f t="shared" si="42"/>
        <v>6820.8</v>
      </c>
      <c r="P46" s="256">
        <v>534.1</v>
      </c>
      <c r="Q46" s="257">
        <f t="shared" si="57"/>
        <v>0.54500000000000004</v>
      </c>
      <c r="R46" s="192">
        <v>700</v>
      </c>
      <c r="S46" s="273">
        <f t="shared" si="43"/>
        <v>4872</v>
      </c>
      <c r="T46" s="256">
        <v>381.5</v>
      </c>
      <c r="U46" s="257">
        <f t="shared" si="58"/>
        <v>0.54500000000000004</v>
      </c>
      <c r="V46" s="192"/>
      <c r="W46" s="273">
        <f t="shared" si="44"/>
        <v>0</v>
      </c>
      <c r="X46" s="256"/>
      <c r="Y46" s="257" t="e">
        <f t="shared" si="59"/>
        <v>#DIV/0!</v>
      </c>
      <c r="Z46" s="192"/>
      <c r="AA46" s="273">
        <f t="shared" si="45"/>
        <v>0</v>
      </c>
      <c r="AB46" s="256"/>
      <c r="AC46" s="257" t="e">
        <f t="shared" si="60"/>
        <v>#DIV/0!</v>
      </c>
      <c r="AD46" s="192"/>
      <c r="AE46" s="273">
        <f t="shared" si="46"/>
        <v>0</v>
      </c>
      <c r="AF46" s="256"/>
      <c r="AG46" s="257" t="e">
        <f t="shared" si="61"/>
        <v>#DIV/0!</v>
      </c>
      <c r="AH46" s="192"/>
      <c r="AI46" s="273">
        <f t="shared" si="47"/>
        <v>0</v>
      </c>
      <c r="AJ46" s="256"/>
      <c r="AK46" s="257" t="e">
        <f t="shared" si="62"/>
        <v>#DIV/0!</v>
      </c>
      <c r="AL46" s="192"/>
      <c r="AM46" s="273">
        <f t="shared" si="48"/>
        <v>0</v>
      </c>
      <c r="AN46" s="256"/>
      <c r="AO46" s="257" t="e">
        <f t="shared" si="63"/>
        <v>#DIV/0!</v>
      </c>
      <c r="AP46" s="192"/>
      <c r="AQ46" s="273">
        <f t="shared" si="49"/>
        <v>0</v>
      </c>
      <c r="AR46" s="256"/>
      <c r="AS46" s="257" t="e">
        <f t="shared" si="64"/>
        <v>#DIV/0!</v>
      </c>
      <c r="AT46" s="192"/>
      <c r="AU46" s="273">
        <f t="shared" si="50"/>
        <v>0</v>
      </c>
      <c r="AV46" s="256"/>
      <c r="AW46" s="257" t="e">
        <f t="shared" si="65"/>
        <v>#DIV/0!</v>
      </c>
      <c r="CZ46" s="121"/>
    </row>
    <row r="47" spans="1:104" ht="14.25" customHeight="1" x14ac:dyDescent="0.2">
      <c r="A47" s="9" t="e">
        <f>B47&amp;#REF!</f>
        <v>#REF!</v>
      </c>
      <c r="B47" s="85" t="s">
        <v>5</v>
      </c>
      <c r="C47" s="49">
        <f t="shared" si="40"/>
        <v>0</v>
      </c>
      <c r="D47" s="273">
        <f t="shared" si="51"/>
        <v>1560</v>
      </c>
      <c r="E47" s="273">
        <f t="shared" si="52"/>
        <v>10857.6</v>
      </c>
      <c r="F47" s="284">
        <f t="shared" si="53"/>
        <v>850.2</v>
      </c>
      <c r="G47" s="285">
        <f t="shared" si="54"/>
        <v>0.54500000000000004</v>
      </c>
      <c r="H47" s="285">
        <f t="shared" si="55"/>
        <v>7.8304597701149434E-2</v>
      </c>
      <c r="I47" s="183" t="e">
        <f>E47*INDEX('Select Year'!Z$11:Z$15,MATCH(LPG!C47,'Select Year'!W$11:W$15,0))</f>
        <v>#N/A</v>
      </c>
      <c r="J47" s="192">
        <v>760</v>
      </c>
      <c r="K47" s="273">
        <f t="shared" si="41"/>
        <v>5289.6</v>
      </c>
      <c r="L47" s="256">
        <v>414.2</v>
      </c>
      <c r="M47" s="257">
        <f t="shared" si="56"/>
        <v>0.54500000000000004</v>
      </c>
      <c r="N47" s="192">
        <v>800</v>
      </c>
      <c r="O47" s="273">
        <f t="shared" si="42"/>
        <v>5568</v>
      </c>
      <c r="P47" s="256">
        <v>436</v>
      </c>
      <c r="Q47" s="257">
        <f t="shared" si="57"/>
        <v>0.54500000000000004</v>
      </c>
      <c r="R47" s="192"/>
      <c r="S47" s="273">
        <f t="shared" si="43"/>
        <v>0</v>
      </c>
      <c r="T47" s="256">
        <v>0</v>
      </c>
      <c r="U47" s="257" t="e">
        <f t="shared" si="58"/>
        <v>#DIV/0!</v>
      </c>
      <c r="V47" s="192"/>
      <c r="W47" s="273">
        <f t="shared" si="44"/>
        <v>0</v>
      </c>
      <c r="X47" s="256"/>
      <c r="Y47" s="257" t="e">
        <f t="shared" si="59"/>
        <v>#DIV/0!</v>
      </c>
      <c r="Z47" s="192"/>
      <c r="AA47" s="273">
        <f t="shared" si="45"/>
        <v>0</v>
      </c>
      <c r="AB47" s="256"/>
      <c r="AC47" s="257" t="e">
        <f t="shared" si="60"/>
        <v>#DIV/0!</v>
      </c>
      <c r="AD47" s="192"/>
      <c r="AE47" s="273">
        <f t="shared" si="46"/>
        <v>0</v>
      </c>
      <c r="AF47" s="256"/>
      <c r="AG47" s="257" t="e">
        <f t="shared" si="61"/>
        <v>#DIV/0!</v>
      </c>
      <c r="AH47" s="192"/>
      <c r="AI47" s="273">
        <f t="shared" si="47"/>
        <v>0</v>
      </c>
      <c r="AJ47" s="256"/>
      <c r="AK47" s="257" t="e">
        <f t="shared" si="62"/>
        <v>#DIV/0!</v>
      </c>
      <c r="AL47" s="192"/>
      <c r="AM47" s="273">
        <f t="shared" si="48"/>
        <v>0</v>
      </c>
      <c r="AN47" s="256"/>
      <c r="AO47" s="257" t="e">
        <f t="shared" si="63"/>
        <v>#DIV/0!</v>
      </c>
      <c r="AP47" s="192"/>
      <c r="AQ47" s="273">
        <f t="shared" si="49"/>
        <v>0</v>
      </c>
      <c r="AR47" s="256"/>
      <c r="AS47" s="257" t="e">
        <f t="shared" si="64"/>
        <v>#DIV/0!</v>
      </c>
      <c r="AT47" s="192"/>
      <c r="AU47" s="273">
        <f t="shared" si="50"/>
        <v>0</v>
      </c>
      <c r="AV47" s="256"/>
      <c r="AW47" s="257" t="e">
        <f t="shared" si="65"/>
        <v>#DIV/0!</v>
      </c>
      <c r="CZ47" s="121"/>
    </row>
    <row r="48" spans="1:104" ht="14.25" customHeight="1" x14ac:dyDescent="0.2">
      <c r="A48" s="9" t="e">
        <f>B48&amp;#REF!</f>
        <v>#REF!</v>
      </c>
      <c r="B48" s="85" t="s">
        <v>6</v>
      </c>
      <c r="C48" s="49">
        <f t="shared" si="40"/>
        <v>0</v>
      </c>
      <c r="D48" s="273">
        <f t="shared" si="51"/>
        <v>1400</v>
      </c>
      <c r="E48" s="273">
        <f t="shared" si="52"/>
        <v>9744</v>
      </c>
      <c r="F48" s="284">
        <f t="shared" si="53"/>
        <v>763</v>
      </c>
      <c r="G48" s="285">
        <f t="shared" si="54"/>
        <v>0.54500000000000004</v>
      </c>
      <c r="H48" s="285">
        <f t="shared" si="55"/>
        <v>7.830459770114942E-2</v>
      </c>
      <c r="I48" s="183" t="e">
        <f>E48*INDEX('Select Year'!Z$11:Z$15,MATCH(LPG!C48,'Select Year'!W$11:W$15,0))</f>
        <v>#N/A</v>
      </c>
      <c r="J48" s="192">
        <v>700</v>
      </c>
      <c r="K48" s="273">
        <f t="shared" si="41"/>
        <v>4872</v>
      </c>
      <c r="L48" s="256">
        <v>381.5</v>
      </c>
      <c r="M48" s="257">
        <f t="shared" si="56"/>
        <v>0.54500000000000004</v>
      </c>
      <c r="N48" s="192">
        <v>700</v>
      </c>
      <c r="O48" s="273">
        <f t="shared" si="42"/>
        <v>4872</v>
      </c>
      <c r="P48" s="256">
        <v>381.5</v>
      </c>
      <c r="Q48" s="257">
        <f t="shared" si="57"/>
        <v>0.54500000000000004</v>
      </c>
      <c r="R48" s="192"/>
      <c r="S48" s="273">
        <f t="shared" si="43"/>
        <v>0</v>
      </c>
      <c r="T48" s="256">
        <v>0</v>
      </c>
      <c r="U48" s="257" t="e">
        <f t="shared" si="58"/>
        <v>#DIV/0!</v>
      </c>
      <c r="V48" s="192"/>
      <c r="W48" s="273">
        <f t="shared" si="44"/>
        <v>0</v>
      </c>
      <c r="X48" s="256"/>
      <c r="Y48" s="257" t="e">
        <f t="shared" si="59"/>
        <v>#DIV/0!</v>
      </c>
      <c r="Z48" s="192"/>
      <c r="AA48" s="273">
        <f t="shared" si="45"/>
        <v>0</v>
      </c>
      <c r="AB48" s="256"/>
      <c r="AC48" s="257" t="e">
        <f t="shared" si="60"/>
        <v>#DIV/0!</v>
      </c>
      <c r="AD48" s="192"/>
      <c r="AE48" s="273">
        <f t="shared" si="46"/>
        <v>0</v>
      </c>
      <c r="AF48" s="256"/>
      <c r="AG48" s="257" t="e">
        <f t="shared" si="61"/>
        <v>#DIV/0!</v>
      </c>
      <c r="AH48" s="192"/>
      <c r="AI48" s="273">
        <f t="shared" si="47"/>
        <v>0</v>
      </c>
      <c r="AJ48" s="256"/>
      <c r="AK48" s="257" t="e">
        <f t="shared" si="62"/>
        <v>#DIV/0!</v>
      </c>
      <c r="AL48" s="192"/>
      <c r="AM48" s="273">
        <f t="shared" si="48"/>
        <v>0</v>
      </c>
      <c r="AN48" s="256"/>
      <c r="AO48" s="257" t="e">
        <f t="shared" si="63"/>
        <v>#DIV/0!</v>
      </c>
      <c r="AP48" s="192"/>
      <c r="AQ48" s="273">
        <f t="shared" si="49"/>
        <v>0</v>
      </c>
      <c r="AR48" s="256"/>
      <c r="AS48" s="257" t="e">
        <f t="shared" si="64"/>
        <v>#DIV/0!</v>
      </c>
      <c r="AT48" s="192"/>
      <c r="AU48" s="273">
        <f t="shared" si="50"/>
        <v>0</v>
      </c>
      <c r="AV48" s="256"/>
      <c r="AW48" s="257" t="e">
        <f t="shared" si="65"/>
        <v>#DIV/0!</v>
      </c>
      <c r="CZ48" s="121"/>
    </row>
    <row r="49" spans="1:104" ht="14.25" customHeight="1" x14ac:dyDescent="0.2">
      <c r="A49" s="9" t="e">
        <f>B49&amp;#REF!</f>
        <v>#REF!</v>
      </c>
      <c r="B49" s="85" t="s">
        <v>7</v>
      </c>
      <c r="C49" s="49">
        <f t="shared" si="40"/>
        <v>0</v>
      </c>
      <c r="D49" s="273">
        <f t="shared" si="51"/>
        <v>1400</v>
      </c>
      <c r="E49" s="273">
        <f t="shared" si="52"/>
        <v>9744</v>
      </c>
      <c r="F49" s="284">
        <f t="shared" si="53"/>
        <v>763</v>
      </c>
      <c r="G49" s="285">
        <f t="shared" si="54"/>
        <v>0.54500000000000004</v>
      </c>
      <c r="H49" s="285">
        <f t="shared" si="55"/>
        <v>7.830459770114942E-2</v>
      </c>
      <c r="I49" s="183" t="e">
        <f>E49*INDEX('Select Year'!Z$11:Z$15,MATCH(LPG!C49,'Select Year'!W$11:W$15,0))</f>
        <v>#N/A</v>
      </c>
      <c r="J49" s="192">
        <v>600</v>
      </c>
      <c r="K49" s="273">
        <f t="shared" si="41"/>
        <v>4176</v>
      </c>
      <c r="L49" s="256">
        <v>327</v>
      </c>
      <c r="M49" s="257">
        <f t="shared" si="56"/>
        <v>0.54500000000000004</v>
      </c>
      <c r="N49" s="192">
        <v>800</v>
      </c>
      <c r="O49" s="273">
        <f t="shared" si="42"/>
        <v>5568</v>
      </c>
      <c r="P49" s="256">
        <v>436</v>
      </c>
      <c r="Q49" s="257">
        <f t="shared" si="57"/>
        <v>0.54500000000000004</v>
      </c>
      <c r="R49" s="192"/>
      <c r="S49" s="273">
        <f t="shared" si="43"/>
        <v>0</v>
      </c>
      <c r="T49" s="256">
        <v>0</v>
      </c>
      <c r="U49" s="257" t="e">
        <f t="shared" si="58"/>
        <v>#DIV/0!</v>
      </c>
      <c r="V49" s="192"/>
      <c r="W49" s="273">
        <f t="shared" si="44"/>
        <v>0</v>
      </c>
      <c r="X49" s="256"/>
      <c r="Y49" s="257" t="e">
        <f t="shared" si="59"/>
        <v>#DIV/0!</v>
      </c>
      <c r="Z49" s="192"/>
      <c r="AA49" s="273">
        <f t="shared" si="45"/>
        <v>0</v>
      </c>
      <c r="AB49" s="256"/>
      <c r="AC49" s="257" t="e">
        <f t="shared" si="60"/>
        <v>#DIV/0!</v>
      </c>
      <c r="AD49" s="192"/>
      <c r="AE49" s="273">
        <f t="shared" si="46"/>
        <v>0</v>
      </c>
      <c r="AF49" s="256"/>
      <c r="AG49" s="257" t="e">
        <f t="shared" si="61"/>
        <v>#DIV/0!</v>
      </c>
      <c r="AH49" s="192"/>
      <c r="AI49" s="273">
        <f t="shared" si="47"/>
        <v>0</v>
      </c>
      <c r="AJ49" s="256"/>
      <c r="AK49" s="257" t="e">
        <f t="shared" si="62"/>
        <v>#DIV/0!</v>
      </c>
      <c r="AL49" s="192"/>
      <c r="AM49" s="273">
        <f t="shared" si="48"/>
        <v>0</v>
      </c>
      <c r="AN49" s="256"/>
      <c r="AO49" s="257" t="e">
        <f t="shared" si="63"/>
        <v>#DIV/0!</v>
      </c>
      <c r="AP49" s="192"/>
      <c r="AQ49" s="273">
        <f t="shared" si="49"/>
        <v>0</v>
      </c>
      <c r="AR49" s="256"/>
      <c r="AS49" s="257" t="e">
        <f t="shared" si="64"/>
        <v>#DIV/0!</v>
      </c>
      <c r="AT49" s="192"/>
      <c r="AU49" s="273">
        <f t="shared" si="50"/>
        <v>0</v>
      </c>
      <c r="AV49" s="256"/>
      <c r="AW49" s="257" t="e">
        <f t="shared" si="65"/>
        <v>#DIV/0!</v>
      </c>
      <c r="CZ49" s="121"/>
    </row>
    <row r="50" spans="1:104" ht="14.25" customHeight="1" x14ac:dyDescent="0.2">
      <c r="A50" s="9" t="e">
        <f>B50&amp;#REF!</f>
        <v>#REF!</v>
      </c>
      <c r="B50" s="85" t="s">
        <v>8</v>
      </c>
      <c r="C50" s="49">
        <f t="shared" si="40"/>
        <v>0</v>
      </c>
      <c r="D50" s="273">
        <f t="shared" si="51"/>
        <v>1700</v>
      </c>
      <c r="E50" s="273">
        <f t="shared" si="52"/>
        <v>11832</v>
      </c>
      <c r="F50" s="284">
        <f t="shared" si="53"/>
        <v>926.5</v>
      </c>
      <c r="G50" s="285">
        <f t="shared" si="54"/>
        <v>0.54500000000000004</v>
      </c>
      <c r="H50" s="285">
        <f t="shared" si="55"/>
        <v>7.830459770114942E-2</v>
      </c>
      <c r="I50" s="183" t="e">
        <f>E50*INDEX('Select Year'!Z$11:Z$15,MATCH(LPG!C50,'Select Year'!W$11:W$15,0))</f>
        <v>#N/A</v>
      </c>
      <c r="J50" s="192">
        <v>800</v>
      </c>
      <c r="K50" s="273">
        <f t="shared" si="41"/>
        <v>5568</v>
      </c>
      <c r="L50" s="256">
        <v>436</v>
      </c>
      <c r="M50" s="257">
        <f t="shared" si="56"/>
        <v>0.54500000000000004</v>
      </c>
      <c r="N50" s="192">
        <v>900</v>
      </c>
      <c r="O50" s="273">
        <f t="shared" si="42"/>
        <v>6264</v>
      </c>
      <c r="P50" s="256">
        <v>490.5</v>
      </c>
      <c r="Q50" s="257">
        <f t="shared" si="57"/>
        <v>0.54500000000000004</v>
      </c>
      <c r="R50" s="192"/>
      <c r="S50" s="273">
        <f t="shared" si="43"/>
        <v>0</v>
      </c>
      <c r="T50" s="256">
        <v>0</v>
      </c>
      <c r="U50" s="257" t="e">
        <f t="shared" si="58"/>
        <v>#DIV/0!</v>
      </c>
      <c r="V50" s="192"/>
      <c r="W50" s="273">
        <f t="shared" si="44"/>
        <v>0</v>
      </c>
      <c r="X50" s="256"/>
      <c r="Y50" s="257" t="e">
        <f t="shared" si="59"/>
        <v>#DIV/0!</v>
      </c>
      <c r="Z50" s="192"/>
      <c r="AA50" s="273">
        <f t="shared" si="45"/>
        <v>0</v>
      </c>
      <c r="AB50" s="256"/>
      <c r="AC50" s="257" t="e">
        <f t="shared" si="60"/>
        <v>#DIV/0!</v>
      </c>
      <c r="AD50" s="192"/>
      <c r="AE50" s="273">
        <f t="shared" si="46"/>
        <v>0</v>
      </c>
      <c r="AF50" s="256"/>
      <c r="AG50" s="257" t="e">
        <f t="shared" si="61"/>
        <v>#DIV/0!</v>
      </c>
      <c r="AH50" s="192"/>
      <c r="AI50" s="273">
        <f t="shared" si="47"/>
        <v>0</v>
      </c>
      <c r="AJ50" s="256"/>
      <c r="AK50" s="257" t="e">
        <f t="shared" si="62"/>
        <v>#DIV/0!</v>
      </c>
      <c r="AL50" s="192"/>
      <c r="AM50" s="273">
        <f t="shared" si="48"/>
        <v>0</v>
      </c>
      <c r="AN50" s="256"/>
      <c r="AO50" s="257" t="e">
        <f t="shared" si="63"/>
        <v>#DIV/0!</v>
      </c>
      <c r="AP50" s="192"/>
      <c r="AQ50" s="273">
        <f t="shared" si="49"/>
        <v>0</v>
      </c>
      <c r="AR50" s="256"/>
      <c r="AS50" s="257" t="e">
        <f t="shared" si="64"/>
        <v>#DIV/0!</v>
      </c>
      <c r="AT50" s="192"/>
      <c r="AU50" s="273">
        <f t="shared" si="50"/>
        <v>0</v>
      </c>
      <c r="AV50" s="256"/>
      <c r="AW50" s="257" t="e">
        <f t="shared" si="65"/>
        <v>#DIV/0!</v>
      </c>
      <c r="CZ50" s="121"/>
    </row>
    <row r="51" spans="1:104" ht="14.25" customHeight="1" x14ac:dyDescent="0.2">
      <c r="A51" s="9" t="e">
        <f>B51&amp;#REF!</f>
        <v>#REF!</v>
      </c>
      <c r="B51" s="85" t="s">
        <v>9</v>
      </c>
      <c r="C51" s="49">
        <f t="shared" si="40"/>
        <v>0</v>
      </c>
      <c r="D51" s="273">
        <f t="shared" si="51"/>
        <v>2520</v>
      </c>
      <c r="E51" s="273">
        <f t="shared" si="52"/>
        <v>17539.2</v>
      </c>
      <c r="F51" s="284">
        <f t="shared" si="53"/>
        <v>1411.2</v>
      </c>
      <c r="G51" s="285">
        <f t="shared" si="54"/>
        <v>0.56000000000000005</v>
      </c>
      <c r="H51" s="285">
        <f t="shared" si="55"/>
        <v>8.0459770114942528E-2</v>
      </c>
      <c r="I51" s="183" t="e">
        <f>E51*INDEX('Select Year'!Z$11:Z$15,MATCH(LPG!C51,'Select Year'!W$11:W$15,0))</f>
        <v>#N/A</v>
      </c>
      <c r="J51" s="192">
        <v>900</v>
      </c>
      <c r="K51" s="273">
        <f t="shared" si="41"/>
        <v>6264</v>
      </c>
      <c r="L51" s="256">
        <v>504</v>
      </c>
      <c r="M51" s="257">
        <f t="shared" si="56"/>
        <v>0.56000000000000005</v>
      </c>
      <c r="N51" s="192">
        <v>800</v>
      </c>
      <c r="O51" s="273">
        <f t="shared" si="42"/>
        <v>5568</v>
      </c>
      <c r="P51" s="256">
        <v>448</v>
      </c>
      <c r="Q51" s="257">
        <f t="shared" si="57"/>
        <v>0.56000000000000005</v>
      </c>
      <c r="R51" s="192">
        <v>820</v>
      </c>
      <c r="S51" s="273">
        <f t="shared" si="43"/>
        <v>5707.2</v>
      </c>
      <c r="T51" s="256">
        <v>459.2</v>
      </c>
      <c r="U51" s="257">
        <f t="shared" si="58"/>
        <v>0.55999999999999994</v>
      </c>
      <c r="V51" s="192"/>
      <c r="W51" s="273">
        <f t="shared" si="44"/>
        <v>0</v>
      </c>
      <c r="X51" s="256"/>
      <c r="Y51" s="257" t="e">
        <f t="shared" si="59"/>
        <v>#DIV/0!</v>
      </c>
      <c r="Z51" s="192"/>
      <c r="AA51" s="273">
        <f t="shared" si="45"/>
        <v>0</v>
      </c>
      <c r="AB51" s="256"/>
      <c r="AC51" s="257" t="e">
        <f t="shared" si="60"/>
        <v>#DIV/0!</v>
      </c>
      <c r="AD51" s="192"/>
      <c r="AE51" s="273">
        <f t="shared" si="46"/>
        <v>0</v>
      </c>
      <c r="AF51" s="256"/>
      <c r="AG51" s="257" t="e">
        <f t="shared" si="61"/>
        <v>#DIV/0!</v>
      </c>
      <c r="AH51" s="192"/>
      <c r="AI51" s="273">
        <f t="shared" si="47"/>
        <v>0</v>
      </c>
      <c r="AJ51" s="256"/>
      <c r="AK51" s="257" t="e">
        <f t="shared" si="62"/>
        <v>#DIV/0!</v>
      </c>
      <c r="AL51" s="192"/>
      <c r="AM51" s="273">
        <f t="shared" si="48"/>
        <v>0</v>
      </c>
      <c r="AN51" s="256"/>
      <c r="AO51" s="257" t="e">
        <f t="shared" si="63"/>
        <v>#DIV/0!</v>
      </c>
      <c r="AP51" s="192"/>
      <c r="AQ51" s="273">
        <f t="shared" si="49"/>
        <v>0</v>
      </c>
      <c r="AR51" s="256"/>
      <c r="AS51" s="257" t="e">
        <f t="shared" si="64"/>
        <v>#DIV/0!</v>
      </c>
      <c r="AT51" s="192"/>
      <c r="AU51" s="273">
        <f t="shared" si="50"/>
        <v>0</v>
      </c>
      <c r="AV51" s="256"/>
      <c r="AW51" s="257" t="e">
        <f t="shared" si="65"/>
        <v>#DIV/0!</v>
      </c>
      <c r="CZ51" s="121"/>
    </row>
    <row r="52" spans="1:104" ht="14.25" customHeight="1" x14ac:dyDescent="0.2">
      <c r="A52" s="9" t="e">
        <f>B52&amp;#REF!</f>
        <v>#REF!</v>
      </c>
      <c r="B52" s="85" t="s">
        <v>10</v>
      </c>
      <c r="C52" s="49">
        <f t="shared" si="40"/>
        <v>0</v>
      </c>
      <c r="D52" s="273">
        <f t="shared" si="51"/>
        <v>3650</v>
      </c>
      <c r="E52" s="273">
        <f t="shared" si="52"/>
        <v>25404</v>
      </c>
      <c r="F52" s="284">
        <f t="shared" si="53"/>
        <v>2044</v>
      </c>
      <c r="G52" s="285">
        <f t="shared" si="54"/>
        <v>0.56000000000000005</v>
      </c>
      <c r="H52" s="285">
        <f t="shared" si="55"/>
        <v>8.0459770114942528E-2</v>
      </c>
      <c r="I52" s="183" t="e">
        <f>E52*INDEX('Select Year'!Z$11:Z$15,MATCH(LPG!C52,'Select Year'!W$11:W$15,0))</f>
        <v>#N/A</v>
      </c>
      <c r="J52" s="192">
        <v>950</v>
      </c>
      <c r="K52" s="273">
        <f t="shared" si="41"/>
        <v>6612</v>
      </c>
      <c r="L52" s="256">
        <v>532</v>
      </c>
      <c r="M52" s="257">
        <f t="shared" si="56"/>
        <v>0.56000000000000005</v>
      </c>
      <c r="N52" s="192">
        <v>950</v>
      </c>
      <c r="O52" s="273">
        <f t="shared" si="42"/>
        <v>6612</v>
      </c>
      <c r="P52" s="256">
        <v>532</v>
      </c>
      <c r="Q52" s="257">
        <f t="shared" si="57"/>
        <v>0.56000000000000005</v>
      </c>
      <c r="R52" s="192">
        <v>800</v>
      </c>
      <c r="S52" s="273">
        <f t="shared" si="43"/>
        <v>5568</v>
      </c>
      <c r="T52" s="256">
        <v>448</v>
      </c>
      <c r="U52" s="257">
        <f t="shared" si="58"/>
        <v>0.56000000000000005</v>
      </c>
      <c r="V52" s="192">
        <v>950</v>
      </c>
      <c r="W52" s="273">
        <f t="shared" si="44"/>
        <v>6612</v>
      </c>
      <c r="X52" s="256">
        <v>532</v>
      </c>
      <c r="Y52" s="257">
        <f t="shared" si="59"/>
        <v>0.56000000000000005</v>
      </c>
      <c r="Z52" s="192"/>
      <c r="AA52" s="273">
        <f t="shared" si="45"/>
        <v>0</v>
      </c>
      <c r="AB52" s="256"/>
      <c r="AC52" s="257" t="e">
        <f t="shared" si="60"/>
        <v>#DIV/0!</v>
      </c>
      <c r="AD52" s="192"/>
      <c r="AE52" s="273">
        <f t="shared" si="46"/>
        <v>0</v>
      </c>
      <c r="AF52" s="256"/>
      <c r="AG52" s="257" t="e">
        <f t="shared" si="61"/>
        <v>#DIV/0!</v>
      </c>
      <c r="AH52" s="192"/>
      <c r="AI52" s="273">
        <f t="shared" si="47"/>
        <v>0</v>
      </c>
      <c r="AJ52" s="256"/>
      <c r="AK52" s="257" t="e">
        <f t="shared" si="62"/>
        <v>#DIV/0!</v>
      </c>
      <c r="AL52" s="192"/>
      <c r="AM52" s="273">
        <f t="shared" si="48"/>
        <v>0</v>
      </c>
      <c r="AN52" s="256"/>
      <c r="AO52" s="257" t="e">
        <f t="shared" si="63"/>
        <v>#DIV/0!</v>
      </c>
      <c r="AP52" s="192"/>
      <c r="AQ52" s="273">
        <f t="shared" si="49"/>
        <v>0</v>
      </c>
      <c r="AR52" s="256"/>
      <c r="AS52" s="257" t="e">
        <f t="shared" si="64"/>
        <v>#DIV/0!</v>
      </c>
      <c r="AT52" s="192"/>
      <c r="AU52" s="273">
        <f t="shared" si="50"/>
        <v>0</v>
      </c>
      <c r="AV52" s="256"/>
      <c r="AW52" s="257" t="e">
        <f t="shared" si="65"/>
        <v>#DIV/0!</v>
      </c>
      <c r="CZ52" s="121"/>
    </row>
    <row r="53" spans="1:104" ht="14.25" customHeight="1" thickBot="1" x14ac:dyDescent="0.25">
      <c r="A53" s="9" t="e">
        <f>B53&amp;#REF!</f>
        <v>#REF!</v>
      </c>
      <c r="B53" s="112" t="s">
        <v>11</v>
      </c>
      <c r="C53" s="113">
        <f t="shared" si="40"/>
        <v>0</v>
      </c>
      <c r="D53" s="286">
        <f t="shared" si="51"/>
        <v>8975</v>
      </c>
      <c r="E53" s="286">
        <f t="shared" si="52"/>
        <v>62466</v>
      </c>
      <c r="F53" s="287">
        <f t="shared" si="53"/>
        <v>5041</v>
      </c>
      <c r="G53" s="288">
        <f t="shared" si="54"/>
        <v>0.56167130919220054</v>
      </c>
      <c r="H53" s="288">
        <f t="shared" si="55"/>
        <v>8.0699900746005832E-2</v>
      </c>
      <c r="I53" s="262" t="e">
        <f>E53*INDEX('Select Year'!Z$11:Z$15,MATCH(LPG!C53,'Select Year'!W$11:W$15,0))</f>
        <v>#N/A</v>
      </c>
      <c r="J53" s="192">
        <v>950</v>
      </c>
      <c r="K53" s="273">
        <f t="shared" si="41"/>
        <v>6612</v>
      </c>
      <c r="L53" s="256">
        <v>532</v>
      </c>
      <c r="M53" s="257">
        <f t="shared" si="56"/>
        <v>0.56000000000000005</v>
      </c>
      <c r="N53" s="192">
        <v>950</v>
      </c>
      <c r="O53" s="273">
        <f t="shared" si="42"/>
        <v>6612</v>
      </c>
      <c r="P53" s="256">
        <v>532</v>
      </c>
      <c r="Q53" s="257">
        <f t="shared" si="57"/>
        <v>0.56000000000000005</v>
      </c>
      <c r="R53" s="192">
        <v>950</v>
      </c>
      <c r="S53" s="273">
        <f t="shared" si="43"/>
        <v>6612</v>
      </c>
      <c r="T53" s="256">
        <v>532</v>
      </c>
      <c r="U53" s="257">
        <f t="shared" si="58"/>
        <v>0.56000000000000005</v>
      </c>
      <c r="V53" s="192">
        <v>975</v>
      </c>
      <c r="W53" s="273">
        <f t="shared" si="44"/>
        <v>6786</v>
      </c>
      <c r="X53" s="256">
        <v>545</v>
      </c>
      <c r="Y53" s="257">
        <f t="shared" si="59"/>
        <v>0.55897435897435899</v>
      </c>
      <c r="Z53" s="192">
        <v>1000</v>
      </c>
      <c r="AA53" s="273">
        <f t="shared" si="45"/>
        <v>6960</v>
      </c>
      <c r="AB53" s="256">
        <v>600</v>
      </c>
      <c r="AC53" s="257">
        <f t="shared" si="60"/>
        <v>0.6</v>
      </c>
      <c r="AD53" s="192">
        <v>900</v>
      </c>
      <c r="AE53" s="273">
        <f t="shared" si="46"/>
        <v>6264</v>
      </c>
      <c r="AF53" s="256">
        <v>500</v>
      </c>
      <c r="AG53" s="257">
        <f t="shared" si="61"/>
        <v>0.55555555555555558</v>
      </c>
      <c r="AH53" s="192">
        <v>750</v>
      </c>
      <c r="AI53" s="273">
        <f t="shared" si="47"/>
        <v>5220</v>
      </c>
      <c r="AJ53" s="256">
        <v>450</v>
      </c>
      <c r="AK53" s="257">
        <f t="shared" si="62"/>
        <v>0.6</v>
      </c>
      <c r="AL53" s="192">
        <v>1100</v>
      </c>
      <c r="AM53" s="273">
        <f t="shared" si="48"/>
        <v>7656</v>
      </c>
      <c r="AN53" s="256">
        <v>600</v>
      </c>
      <c r="AO53" s="257">
        <f t="shared" si="63"/>
        <v>0.54545454545454541</v>
      </c>
      <c r="AP53" s="192">
        <v>500</v>
      </c>
      <c r="AQ53" s="273">
        <f t="shared" si="49"/>
        <v>3480</v>
      </c>
      <c r="AR53" s="256">
        <v>250</v>
      </c>
      <c r="AS53" s="257">
        <f t="shared" si="64"/>
        <v>0.5</v>
      </c>
      <c r="AT53" s="192">
        <v>900</v>
      </c>
      <c r="AU53" s="273">
        <f t="shared" si="50"/>
        <v>6264</v>
      </c>
      <c r="AV53" s="256">
        <v>500</v>
      </c>
      <c r="AW53" s="257">
        <f t="shared" si="65"/>
        <v>0.55555555555555558</v>
      </c>
      <c r="CZ53" s="121"/>
    </row>
    <row r="54" spans="1:104" s="40" customFormat="1" ht="19.5" customHeight="1" thickBot="1" x14ac:dyDescent="0.25">
      <c r="A54" s="9" t="e">
        <f>B54&amp;#REF!</f>
        <v>#REF!</v>
      </c>
      <c r="B54" s="114" t="s">
        <v>24</v>
      </c>
      <c r="C54" s="264"/>
      <c r="D54" s="265">
        <f>SUM(D42:D53)</f>
        <v>35235</v>
      </c>
      <c r="E54" s="208">
        <f>SUM(E42:E53)</f>
        <v>245235.60000000003</v>
      </c>
      <c r="F54" s="209">
        <f>SUM(F42:F53)</f>
        <v>19490.5</v>
      </c>
      <c r="G54" s="266">
        <f>IF((J54)=0,"",F54/(D54))</f>
        <v>0.55315737193131831</v>
      </c>
      <c r="H54" s="266">
        <f>IF((J54)=0,"",F54/(E54))</f>
        <v>7.9476633898177898E-2</v>
      </c>
      <c r="I54" s="267" t="e">
        <f>SUM(I42:I53)</f>
        <v>#N/A</v>
      </c>
      <c r="J54" s="208">
        <f>SUM(J42:J53)</f>
        <v>9860</v>
      </c>
      <c r="K54" s="208">
        <f>SUM(K42:K53)</f>
        <v>68625.600000000006</v>
      </c>
      <c r="L54" s="209">
        <f>SUM(L42:L53)</f>
        <v>5428.95</v>
      </c>
      <c r="M54" s="268">
        <f>L54/J54</f>
        <v>0.55060344827586205</v>
      </c>
      <c r="N54" s="208">
        <f>SUM(N42:N53)</f>
        <v>10630</v>
      </c>
      <c r="O54" s="208">
        <f>SUM(O42:O53)</f>
        <v>73984.800000000003</v>
      </c>
      <c r="P54" s="209">
        <f>SUM(P42:P53)</f>
        <v>5847.85</v>
      </c>
      <c r="Q54" s="268">
        <f>P54/N54</f>
        <v>0.55012699905926621</v>
      </c>
      <c r="R54" s="208">
        <f>SUM(R42:R53)</f>
        <v>6770</v>
      </c>
      <c r="S54" s="208">
        <f>SUM(S42:S53)</f>
        <v>47119.199999999997</v>
      </c>
      <c r="T54" s="209">
        <f>SUM(T42:T53)</f>
        <v>3741.7</v>
      </c>
      <c r="U54" s="268">
        <f>T54/R54</f>
        <v>0.55268833087149183</v>
      </c>
      <c r="V54" s="208">
        <f>SUM(V42:V53)</f>
        <v>2825</v>
      </c>
      <c r="W54" s="208">
        <f>SUM(W42:W53)</f>
        <v>19662</v>
      </c>
      <c r="X54" s="209">
        <f>SUM(X42:X53)</f>
        <v>1572</v>
      </c>
      <c r="Y54" s="268">
        <f>X54/V54</f>
        <v>0.55646017699115047</v>
      </c>
      <c r="Z54" s="208">
        <f>SUM(Z42:Z53)</f>
        <v>1000</v>
      </c>
      <c r="AA54" s="208">
        <f>SUM(AA42:AA53)</f>
        <v>6960</v>
      </c>
      <c r="AB54" s="209">
        <f>SUM(AB42:AB53)</f>
        <v>600</v>
      </c>
      <c r="AC54" s="268">
        <f>AB54/Z54</f>
        <v>0.6</v>
      </c>
      <c r="AD54" s="208">
        <f>SUM(AD42:AD53)</f>
        <v>900</v>
      </c>
      <c r="AE54" s="208">
        <f>SUM(AE42:AE53)</f>
        <v>6264</v>
      </c>
      <c r="AF54" s="209">
        <f>SUM(AF42:AF53)</f>
        <v>500</v>
      </c>
      <c r="AG54" s="268">
        <f>AF54/AD54</f>
        <v>0.55555555555555558</v>
      </c>
      <c r="AH54" s="208">
        <f>SUM(AH42:AH53)</f>
        <v>750</v>
      </c>
      <c r="AI54" s="208">
        <f>SUM(AI42:AI53)</f>
        <v>5220</v>
      </c>
      <c r="AJ54" s="209">
        <f>SUM(AJ42:AJ53)</f>
        <v>450</v>
      </c>
      <c r="AK54" s="268">
        <f>AJ54/AH54</f>
        <v>0.6</v>
      </c>
      <c r="AL54" s="208">
        <f>SUM(AL42:AL53)</f>
        <v>1100</v>
      </c>
      <c r="AM54" s="208">
        <f>SUM(AM42:AM53)</f>
        <v>7656</v>
      </c>
      <c r="AN54" s="209">
        <f>SUM(AN42:AN53)</f>
        <v>600</v>
      </c>
      <c r="AO54" s="268">
        <f>AN54/AL54</f>
        <v>0.54545454545454541</v>
      </c>
      <c r="AP54" s="208">
        <f>SUM(AP42:AP53)</f>
        <v>500</v>
      </c>
      <c r="AQ54" s="208">
        <f>SUM(AQ42:AQ53)</f>
        <v>3480</v>
      </c>
      <c r="AR54" s="209">
        <f>SUM(AR42:AR53)</f>
        <v>250</v>
      </c>
      <c r="AS54" s="268">
        <f>AR54/AP54</f>
        <v>0.5</v>
      </c>
      <c r="AT54" s="208">
        <f>SUM(AT42:AT53)</f>
        <v>900</v>
      </c>
      <c r="AU54" s="208">
        <f>SUM(AU42:AU53)</f>
        <v>6264</v>
      </c>
      <c r="AV54" s="209">
        <f>SUM(AV42:AV53)</f>
        <v>500</v>
      </c>
      <c r="AW54" s="268">
        <f>AV54/AT54</f>
        <v>0.55555555555555558</v>
      </c>
      <c r="AY54" s="41"/>
      <c r="AZ54" s="41"/>
      <c r="BF54" s="41"/>
      <c r="BG54" s="41"/>
      <c r="BH54" s="41"/>
      <c r="BI54" s="42"/>
      <c r="BJ54" s="41"/>
      <c r="BK54" s="41"/>
      <c r="CZ54" s="118"/>
    </row>
    <row r="55" spans="1:104" x14ac:dyDescent="0.2">
      <c r="B55" s="585" t="s">
        <v>120</v>
      </c>
      <c r="C55" s="586"/>
      <c r="D55" s="443"/>
      <c r="E55" s="443"/>
      <c r="F55" s="443"/>
      <c r="G55" s="443"/>
      <c r="H55" s="443"/>
      <c r="I55" s="443"/>
      <c r="J55" s="444"/>
      <c r="K55" s="444"/>
      <c r="L55" s="444"/>
      <c r="M55" s="444"/>
      <c r="N55" s="444"/>
      <c r="O55" s="444"/>
      <c r="P55" s="444"/>
      <c r="Q55" s="444"/>
      <c r="R55" s="444"/>
      <c r="S55" s="460"/>
    </row>
    <row r="56" spans="1:104" x14ac:dyDescent="0.2">
      <c r="B56" s="587"/>
      <c r="C56" s="588"/>
      <c r="D56" s="43"/>
      <c r="E56" s="43"/>
      <c r="F56" s="43"/>
      <c r="G56" s="43"/>
      <c r="H56" s="43"/>
      <c r="I56" s="43"/>
      <c r="J56" s="32"/>
      <c r="K56" s="32"/>
      <c r="L56" s="32"/>
      <c r="M56" s="32"/>
      <c r="N56" s="32"/>
      <c r="O56" s="32"/>
      <c r="P56" s="32"/>
      <c r="Q56" s="32"/>
      <c r="R56" s="32"/>
      <c r="S56" s="461"/>
    </row>
    <row r="57" spans="1:104" x14ac:dyDescent="0.2">
      <c r="B57" s="587"/>
      <c r="C57" s="588"/>
      <c r="D57" s="43"/>
      <c r="E57" s="43"/>
      <c r="F57" s="43"/>
      <c r="G57" s="43"/>
      <c r="H57" s="43"/>
      <c r="I57" s="43"/>
      <c r="J57" s="32"/>
      <c r="K57" s="32"/>
      <c r="L57" s="32"/>
      <c r="M57" s="32"/>
      <c r="N57" s="32"/>
      <c r="O57" s="32"/>
      <c r="P57" s="32"/>
      <c r="Q57" s="32"/>
      <c r="R57" s="32"/>
      <c r="S57" s="461"/>
    </row>
    <row r="58" spans="1:104" x14ac:dyDescent="0.2">
      <c r="B58" s="587"/>
      <c r="C58" s="588"/>
      <c r="D58" s="43"/>
      <c r="E58" s="43"/>
      <c r="F58" s="43"/>
      <c r="G58" s="43"/>
      <c r="H58" s="43"/>
      <c r="I58" s="43"/>
      <c r="J58" s="32"/>
      <c r="K58" s="32"/>
      <c r="L58" s="32"/>
      <c r="M58" s="32"/>
      <c r="N58" s="32"/>
      <c r="O58" s="32"/>
      <c r="P58" s="32"/>
      <c r="Q58" s="32"/>
      <c r="R58" s="32"/>
      <c r="S58" s="461"/>
    </row>
    <row r="59" spans="1:104" x14ac:dyDescent="0.2">
      <c r="B59" s="587"/>
      <c r="C59" s="588"/>
      <c r="D59" s="43"/>
      <c r="E59" s="43"/>
      <c r="F59" s="43"/>
      <c r="G59" s="43"/>
      <c r="H59" s="43"/>
      <c r="I59" s="43"/>
      <c r="J59" s="32"/>
      <c r="K59" s="32"/>
      <c r="L59" s="32"/>
      <c r="M59" s="32"/>
      <c r="N59" s="32"/>
      <c r="O59" s="32"/>
      <c r="P59" s="32"/>
      <c r="Q59" s="32"/>
      <c r="R59" s="32"/>
      <c r="S59" s="461"/>
    </row>
    <row r="60" spans="1:104" x14ac:dyDescent="0.2">
      <c r="B60" s="587"/>
      <c r="C60" s="588"/>
      <c r="D60" s="43"/>
      <c r="E60" s="43"/>
      <c r="F60" s="43"/>
      <c r="G60" s="43"/>
      <c r="H60" s="43"/>
      <c r="I60" s="43"/>
      <c r="J60" s="32"/>
      <c r="K60" s="32"/>
      <c r="L60" s="32"/>
      <c r="M60" s="32"/>
      <c r="N60" s="32"/>
      <c r="O60" s="32"/>
      <c r="P60" s="32"/>
      <c r="Q60" s="32"/>
      <c r="R60" s="32"/>
      <c r="S60" s="461"/>
    </row>
    <row r="61" spans="1:104" ht="18.75" customHeight="1" x14ac:dyDescent="0.2">
      <c r="B61" s="587"/>
      <c r="C61" s="588"/>
      <c r="D61" s="43"/>
      <c r="E61" s="43"/>
      <c r="F61" s="43"/>
      <c r="G61" s="43"/>
      <c r="H61" s="43"/>
      <c r="I61" s="43"/>
      <c r="J61" s="32"/>
      <c r="K61" s="32"/>
      <c r="L61" s="32"/>
      <c r="M61" s="32"/>
      <c r="N61" s="32"/>
      <c r="O61" s="32"/>
      <c r="P61" s="32"/>
      <c r="Q61" s="32"/>
      <c r="R61" s="32"/>
      <c r="S61" s="461"/>
    </row>
    <row r="62" spans="1:104" x14ac:dyDescent="0.2">
      <c r="B62" s="587"/>
      <c r="C62" s="588"/>
      <c r="D62" s="43"/>
      <c r="E62" s="43"/>
      <c r="F62" s="43"/>
      <c r="G62" s="43"/>
      <c r="H62" s="43"/>
      <c r="I62" s="43"/>
      <c r="J62" s="32"/>
      <c r="K62" s="32"/>
      <c r="L62" s="32"/>
      <c r="M62" s="32"/>
      <c r="N62" s="32"/>
      <c r="O62" s="32"/>
      <c r="P62" s="32"/>
      <c r="Q62" s="32"/>
      <c r="R62" s="32"/>
      <c r="S62" s="461"/>
    </row>
    <row r="63" spans="1:104" x14ac:dyDescent="0.2">
      <c r="B63" s="587"/>
      <c r="C63" s="588"/>
      <c r="D63" s="43"/>
      <c r="E63" s="43"/>
      <c r="F63" s="43"/>
      <c r="G63" s="43"/>
      <c r="H63" s="43"/>
      <c r="I63" s="43"/>
      <c r="J63" s="32"/>
      <c r="K63" s="32"/>
      <c r="L63" s="32"/>
      <c r="M63" s="32"/>
      <c r="N63" s="32"/>
      <c r="O63" s="32"/>
      <c r="P63" s="32"/>
      <c r="Q63" s="32"/>
      <c r="R63" s="32"/>
      <c r="S63" s="461"/>
    </row>
    <row r="64" spans="1:104" x14ac:dyDescent="0.2">
      <c r="B64" s="587"/>
      <c r="C64" s="588"/>
      <c r="D64" s="43"/>
      <c r="E64" s="43"/>
      <c r="F64" s="43"/>
      <c r="G64" s="43"/>
      <c r="H64" s="43"/>
      <c r="I64" s="43"/>
      <c r="J64" s="32"/>
      <c r="K64" s="32"/>
      <c r="L64" s="32"/>
      <c r="M64" s="32"/>
      <c r="N64" s="32"/>
      <c r="O64" s="32"/>
      <c r="P64" s="32"/>
      <c r="Q64" s="32"/>
      <c r="R64" s="32"/>
      <c r="S64" s="461"/>
    </row>
    <row r="65" spans="2:19" x14ac:dyDescent="0.2">
      <c r="B65" s="587"/>
      <c r="C65" s="588"/>
      <c r="D65" s="43"/>
      <c r="E65" s="43"/>
      <c r="F65" s="43"/>
      <c r="G65" s="43"/>
      <c r="H65" s="43"/>
      <c r="I65" s="43"/>
      <c r="J65" s="32"/>
      <c r="K65" s="32"/>
      <c r="L65" s="32"/>
      <c r="M65" s="32"/>
      <c r="N65" s="32"/>
      <c r="O65" s="32"/>
      <c r="P65" s="32"/>
      <c r="Q65" s="32"/>
      <c r="R65" s="32"/>
      <c r="S65" s="461"/>
    </row>
    <row r="66" spans="2:19" x14ac:dyDescent="0.2">
      <c r="B66" s="587"/>
      <c r="C66" s="588"/>
      <c r="D66" s="43"/>
      <c r="E66" s="43"/>
      <c r="F66" s="43"/>
      <c r="G66" s="43"/>
      <c r="H66" s="43"/>
      <c r="I66" s="43"/>
      <c r="J66" s="32"/>
      <c r="K66" s="32"/>
      <c r="L66" s="32"/>
      <c r="M66" s="32"/>
      <c r="N66" s="32"/>
      <c r="O66" s="32"/>
      <c r="P66" s="32"/>
      <c r="Q66" s="32"/>
      <c r="R66" s="32"/>
      <c r="S66" s="461"/>
    </row>
    <row r="67" spans="2:19" x14ac:dyDescent="0.2">
      <c r="B67" s="587"/>
      <c r="C67" s="588"/>
      <c r="D67" s="43"/>
      <c r="E67" s="43"/>
      <c r="F67" s="43"/>
      <c r="G67" s="43"/>
      <c r="H67" s="43"/>
      <c r="I67" s="43"/>
      <c r="J67" s="32"/>
      <c r="K67" s="32"/>
      <c r="L67" s="32"/>
      <c r="M67" s="32"/>
      <c r="N67" s="32"/>
      <c r="O67" s="32"/>
      <c r="P67" s="32"/>
      <c r="Q67" s="32"/>
      <c r="R67" s="32"/>
      <c r="S67" s="461"/>
    </row>
    <row r="68" spans="2:19" x14ac:dyDescent="0.2">
      <c r="B68" s="587"/>
      <c r="C68" s="588"/>
      <c r="D68" s="43"/>
      <c r="E68" s="43"/>
      <c r="F68" s="43"/>
      <c r="G68" s="43"/>
      <c r="H68" s="43"/>
      <c r="I68" s="43"/>
      <c r="J68" s="32"/>
      <c r="K68" s="32"/>
      <c r="L68" s="32"/>
      <c r="M68" s="32"/>
      <c r="N68" s="32"/>
      <c r="O68" s="32"/>
      <c r="P68" s="32"/>
      <c r="Q68" s="32"/>
      <c r="R68" s="32"/>
      <c r="S68" s="461"/>
    </row>
    <row r="69" spans="2:19" x14ac:dyDescent="0.2">
      <c r="B69" s="587"/>
      <c r="C69" s="588"/>
      <c r="D69" s="43"/>
      <c r="E69" s="43"/>
      <c r="F69" s="43"/>
      <c r="G69" s="43"/>
      <c r="H69" s="43"/>
      <c r="I69" s="43"/>
      <c r="J69" s="32"/>
      <c r="K69" s="32"/>
      <c r="L69" s="32"/>
      <c r="M69" s="32"/>
      <c r="N69" s="32"/>
      <c r="O69" s="32"/>
      <c r="P69" s="32"/>
      <c r="Q69" s="32"/>
      <c r="R69" s="32"/>
      <c r="S69" s="461"/>
    </row>
    <row r="70" spans="2:19" x14ac:dyDescent="0.2">
      <c r="B70" s="587"/>
      <c r="C70" s="588"/>
      <c r="D70" s="43"/>
      <c r="E70" s="43"/>
      <c r="F70" s="43"/>
      <c r="G70" s="43"/>
      <c r="H70" s="43"/>
      <c r="I70" s="43"/>
      <c r="J70" s="32"/>
      <c r="K70" s="32"/>
      <c r="L70" s="32"/>
      <c r="M70" s="32"/>
      <c r="N70" s="32"/>
      <c r="O70" s="32"/>
      <c r="P70" s="32"/>
      <c r="Q70" s="32"/>
      <c r="R70" s="32"/>
      <c r="S70" s="461"/>
    </row>
    <row r="71" spans="2:19" x14ac:dyDescent="0.2">
      <c r="B71" s="587"/>
      <c r="C71" s="588"/>
      <c r="D71" s="43"/>
      <c r="E71" s="43"/>
      <c r="F71" s="43"/>
      <c r="G71" s="43"/>
      <c r="H71" s="43"/>
      <c r="I71" s="43"/>
      <c r="J71" s="32"/>
      <c r="K71" s="32"/>
      <c r="L71" s="32"/>
      <c r="M71" s="32"/>
      <c r="N71" s="32"/>
      <c r="O71" s="32"/>
      <c r="P71" s="32"/>
      <c r="Q71" s="32"/>
      <c r="R71" s="32"/>
      <c r="S71" s="461"/>
    </row>
    <row r="72" spans="2:19" x14ac:dyDescent="0.2">
      <c r="B72" s="587"/>
      <c r="C72" s="588"/>
      <c r="D72" s="43"/>
      <c r="E72" s="43"/>
      <c r="F72" s="43"/>
      <c r="G72" s="43"/>
      <c r="H72" s="43"/>
      <c r="I72" s="43"/>
      <c r="J72" s="32"/>
      <c r="K72" s="32"/>
      <c r="L72" s="32"/>
      <c r="M72" s="32"/>
      <c r="N72" s="32"/>
      <c r="O72" s="32"/>
      <c r="P72" s="32"/>
      <c r="Q72" s="32"/>
      <c r="R72" s="32"/>
      <c r="S72" s="461"/>
    </row>
    <row r="73" spans="2:19" x14ac:dyDescent="0.2">
      <c r="B73" s="587"/>
      <c r="C73" s="588"/>
      <c r="D73" s="43"/>
      <c r="E73" s="43"/>
      <c r="F73" s="43"/>
      <c r="G73" s="43"/>
      <c r="H73" s="43"/>
      <c r="I73" s="43"/>
      <c r="J73" s="32"/>
      <c r="K73" s="32"/>
      <c r="L73" s="32"/>
      <c r="M73" s="32"/>
      <c r="N73" s="32"/>
      <c r="O73" s="32"/>
      <c r="P73" s="32"/>
      <c r="Q73" s="32"/>
      <c r="R73" s="32"/>
      <c r="S73" s="461"/>
    </row>
    <row r="74" spans="2:19" x14ac:dyDescent="0.2">
      <c r="B74" s="587"/>
      <c r="C74" s="588"/>
      <c r="D74" s="43"/>
      <c r="E74" s="43"/>
      <c r="F74" s="43"/>
      <c r="G74" s="43"/>
      <c r="H74" s="43"/>
      <c r="I74" s="43"/>
      <c r="J74" s="32"/>
      <c r="K74" s="32"/>
      <c r="L74" s="32"/>
      <c r="M74" s="32"/>
      <c r="N74" s="32"/>
      <c r="O74" s="32"/>
      <c r="P74" s="32"/>
      <c r="Q74" s="32"/>
      <c r="R74" s="32"/>
      <c r="S74" s="461"/>
    </row>
    <row r="75" spans="2:19" x14ac:dyDescent="0.2">
      <c r="B75" s="587"/>
      <c r="C75" s="588"/>
      <c r="D75" s="43"/>
      <c r="E75" s="43"/>
      <c r="F75" s="43"/>
      <c r="G75" s="43"/>
      <c r="H75" s="43"/>
      <c r="I75" s="43"/>
      <c r="J75" s="32"/>
      <c r="K75" s="32"/>
      <c r="L75" s="32"/>
      <c r="M75" s="32"/>
      <c r="N75" s="32"/>
      <c r="O75" s="32"/>
      <c r="P75" s="32"/>
      <c r="Q75" s="32"/>
      <c r="R75" s="32"/>
      <c r="S75" s="461"/>
    </row>
    <row r="76" spans="2:19" x14ac:dyDescent="0.2">
      <c r="B76" s="587"/>
      <c r="C76" s="588"/>
      <c r="D76" s="43"/>
      <c r="E76" s="43"/>
      <c r="F76" s="43"/>
      <c r="G76" s="43"/>
      <c r="H76" s="43"/>
      <c r="I76" s="43"/>
      <c r="J76" s="32"/>
      <c r="K76" s="32"/>
      <c r="L76" s="32"/>
      <c r="M76" s="32"/>
      <c r="N76" s="32"/>
      <c r="O76" s="32"/>
      <c r="P76" s="32"/>
      <c r="Q76" s="32"/>
      <c r="R76" s="32"/>
      <c r="S76" s="461"/>
    </row>
    <row r="77" spans="2:19" x14ac:dyDescent="0.2">
      <c r="B77" s="587"/>
      <c r="C77" s="588"/>
      <c r="D77" s="43"/>
      <c r="E77" s="43"/>
      <c r="F77" s="43"/>
      <c r="G77" s="43"/>
      <c r="H77" s="43"/>
      <c r="I77" s="43"/>
      <c r="J77" s="32"/>
      <c r="K77" s="32"/>
      <c r="L77" s="32"/>
      <c r="M77" s="32"/>
      <c r="N77" s="32"/>
      <c r="O77" s="32"/>
      <c r="P77" s="32"/>
      <c r="Q77" s="32"/>
      <c r="R77" s="32"/>
      <c r="S77" s="461"/>
    </row>
    <row r="78" spans="2:19" x14ac:dyDescent="0.2">
      <c r="B78" s="587"/>
      <c r="C78" s="588"/>
      <c r="D78" s="43"/>
      <c r="E78" s="43"/>
      <c r="F78" s="43"/>
      <c r="G78" s="43"/>
      <c r="H78" s="43"/>
      <c r="I78" s="43"/>
      <c r="J78" s="32"/>
      <c r="K78" s="32"/>
      <c r="L78" s="32"/>
      <c r="M78" s="32"/>
      <c r="N78" s="32"/>
      <c r="O78" s="32"/>
      <c r="P78" s="32"/>
      <c r="Q78" s="32"/>
      <c r="R78" s="32"/>
      <c r="S78" s="461"/>
    </row>
    <row r="79" spans="2:19" x14ac:dyDescent="0.2">
      <c r="B79" s="587"/>
      <c r="C79" s="588"/>
      <c r="D79" s="43"/>
      <c r="E79" s="43"/>
      <c r="F79" s="43"/>
      <c r="G79" s="43"/>
      <c r="H79" s="43"/>
      <c r="I79" s="43"/>
      <c r="J79" s="32"/>
      <c r="K79" s="32"/>
      <c r="L79" s="32"/>
      <c r="M79" s="32"/>
      <c r="N79" s="32"/>
      <c r="O79" s="32"/>
      <c r="P79" s="32"/>
      <c r="Q79" s="32"/>
      <c r="R79" s="32"/>
      <c r="S79" s="461"/>
    </row>
    <row r="80" spans="2:19" ht="12.75" thickBot="1" x14ac:dyDescent="0.25">
      <c r="B80" s="589"/>
      <c r="C80" s="590"/>
      <c r="D80" s="448"/>
      <c r="E80" s="448"/>
      <c r="F80" s="448"/>
      <c r="G80" s="448"/>
      <c r="H80" s="448"/>
      <c r="I80" s="448"/>
      <c r="J80" s="449"/>
      <c r="K80" s="449"/>
      <c r="L80" s="449"/>
      <c r="M80" s="449"/>
      <c r="N80" s="449"/>
      <c r="O80" s="449"/>
      <c r="P80" s="449"/>
      <c r="Q80" s="449"/>
      <c r="R80" s="449"/>
      <c r="S80" s="462"/>
    </row>
  </sheetData>
  <mergeCells count="73">
    <mergeCell ref="AT36:AW37"/>
    <mergeCell ref="AP39:AS39"/>
    <mergeCell ref="AT39:AW39"/>
    <mergeCell ref="AP40:AQ40"/>
    <mergeCell ref="AT40:AU40"/>
    <mergeCell ref="AT4:AW5"/>
    <mergeCell ref="AP7:AS7"/>
    <mergeCell ref="AT7:AW7"/>
    <mergeCell ref="AP8:AQ8"/>
    <mergeCell ref="AT8:AU8"/>
    <mergeCell ref="Z40:AA40"/>
    <mergeCell ref="AD40:AE40"/>
    <mergeCell ref="AH40:AI40"/>
    <mergeCell ref="AL40:AM40"/>
    <mergeCell ref="AP4:AS5"/>
    <mergeCell ref="AP36:AS37"/>
    <mergeCell ref="AL36:AO37"/>
    <mergeCell ref="Z39:AC39"/>
    <mergeCell ref="AD39:AG39"/>
    <mergeCell ref="AH39:AK39"/>
    <mergeCell ref="AL39:AO39"/>
    <mergeCell ref="V40:W40"/>
    <mergeCell ref="Z4:AC5"/>
    <mergeCell ref="AD4:AG5"/>
    <mergeCell ref="AH4:AK5"/>
    <mergeCell ref="AL4:AO5"/>
    <mergeCell ref="Z7:AC7"/>
    <mergeCell ref="AD7:AG7"/>
    <mergeCell ref="AH7:AK7"/>
    <mergeCell ref="AL7:AO7"/>
    <mergeCell ref="Z8:AA8"/>
    <mergeCell ref="AD8:AE8"/>
    <mergeCell ref="AH8:AI8"/>
    <mergeCell ref="AL8:AM8"/>
    <mergeCell ref="Z36:AC37"/>
    <mergeCell ref="AD36:AG37"/>
    <mergeCell ref="AH36:AK37"/>
    <mergeCell ref="V4:Y5"/>
    <mergeCell ref="V7:Y7"/>
    <mergeCell ref="V8:W8"/>
    <mergeCell ref="V36:Y37"/>
    <mergeCell ref="V39:Y39"/>
    <mergeCell ref="N39:Q39"/>
    <mergeCell ref="N40:O40"/>
    <mergeCell ref="R4:U5"/>
    <mergeCell ref="R7:U7"/>
    <mergeCell ref="R8:S8"/>
    <mergeCell ref="R36:U37"/>
    <mergeCell ref="R39:U39"/>
    <mergeCell ref="R40:S40"/>
    <mergeCell ref="N7:Q7"/>
    <mergeCell ref="N8:O8"/>
    <mergeCell ref="B7:C9"/>
    <mergeCell ref="J7:M7"/>
    <mergeCell ref="D36:E36"/>
    <mergeCell ref="H36:I36"/>
    <mergeCell ref="H37:I37"/>
    <mergeCell ref="D4:E4"/>
    <mergeCell ref="H4:I4"/>
    <mergeCell ref="H5:I5"/>
    <mergeCell ref="B55:C80"/>
    <mergeCell ref="J4:Q5"/>
    <mergeCell ref="J36:Q37"/>
    <mergeCell ref="B24:C28"/>
    <mergeCell ref="B29:C33"/>
    <mergeCell ref="B39:C41"/>
    <mergeCell ref="J39:M39"/>
    <mergeCell ref="G8:H8"/>
    <mergeCell ref="D8:E8"/>
    <mergeCell ref="J8:K8"/>
    <mergeCell ref="J40:K40"/>
    <mergeCell ref="D40:E40"/>
    <mergeCell ref="G40:H40"/>
  </mergeCells>
  <pageMargins left="0.15748031496062992" right="0.15748031496062992" top="0.98425196850393704" bottom="0.98425196850393704" header="0.51181102362204722" footer="0.51181102362204722"/>
  <pageSetup paperSize="9" scale="99" orientation="landscape" r:id="rId1"/>
  <headerFooter alignWithMargins="0"/>
  <colBreaks count="2" manualBreakCount="2">
    <brk id="65" min="3" max="23" man="1"/>
    <brk id="74" min="3" max="2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CZ80"/>
  <sheetViews>
    <sheetView showGridLines="0" topLeftCell="B1" zoomScaleNormal="100" workbookViewId="0">
      <pane xSplit="2" ySplit="9" topLeftCell="D10" activePane="bottomRight" state="frozen"/>
      <selection activeCell="B1" sqref="B1"/>
      <selection pane="topRight" activeCell="D1" sqref="D1"/>
      <selection pane="bottomLeft" activeCell="B10" sqref="B10"/>
      <selection pane="bottomRight" activeCell="D4" sqref="D4:E4"/>
    </sheetView>
  </sheetViews>
  <sheetFormatPr defaultRowHeight="12" x14ac:dyDescent="0.2"/>
  <cols>
    <col min="1" max="1" width="4.140625" style="1" hidden="1" customWidth="1"/>
    <col min="2" max="2" width="4.42578125" style="25" customWidth="1"/>
    <col min="3" max="3" width="4.7109375" style="25" customWidth="1"/>
    <col min="4" max="4" width="9.5703125" style="25" customWidth="1"/>
    <col min="5" max="5" width="8" style="25" customWidth="1"/>
    <col min="6" max="7" width="8.42578125" style="25" customWidth="1"/>
    <col min="8" max="8" width="8" style="25" customWidth="1"/>
    <col min="9" max="9" width="9.140625" style="25"/>
    <col min="10" max="49" width="9.140625" style="2" customWidth="1"/>
    <col min="50" max="50" width="30" style="2" customWidth="1"/>
    <col min="51" max="52" width="9.140625" style="7"/>
    <col min="53" max="57" width="8.42578125" style="2" customWidth="1"/>
    <col min="58" max="58" width="8.42578125" style="7" customWidth="1"/>
    <col min="59" max="61" width="9.140625" style="7"/>
    <col min="62" max="62" width="9.140625" style="26"/>
    <col min="63" max="63" width="9.140625" style="7"/>
    <col min="64" max="64" width="9.140625" style="2"/>
    <col min="65" max="65" width="14" style="2" customWidth="1"/>
    <col min="66" max="73" width="9.140625" style="2"/>
    <col min="74" max="74" width="10.42578125" style="2" customWidth="1"/>
    <col min="75" max="88" width="9.140625" style="2"/>
    <col min="89" max="89" width="9.42578125" style="2" customWidth="1"/>
    <col min="90" max="90" width="9.5703125" style="2" customWidth="1"/>
    <col min="91" max="92" width="9.140625" style="2"/>
    <col min="93" max="103" width="8.7109375" style="2" customWidth="1"/>
    <col min="104" max="104" width="9.140625" style="2"/>
    <col min="105" max="105" width="6.42578125" style="2" customWidth="1"/>
    <col min="106" max="16384" width="9.140625" style="2"/>
  </cols>
  <sheetData>
    <row r="1" spans="1:104" ht="51.75" customHeight="1" x14ac:dyDescent="0.2">
      <c r="B1" s="2"/>
      <c r="C1" s="2"/>
      <c r="D1" s="2"/>
      <c r="E1" s="2"/>
      <c r="F1" s="211"/>
      <c r="G1" s="53" t="s">
        <v>275</v>
      </c>
      <c r="H1" s="211"/>
      <c r="I1" s="211"/>
      <c r="J1" s="211"/>
      <c r="K1" s="211"/>
      <c r="N1" s="211"/>
      <c r="O1" s="211"/>
      <c r="R1" s="211"/>
      <c r="S1" s="211"/>
      <c r="V1" s="211"/>
      <c r="W1" s="211"/>
      <c r="Z1" s="211"/>
      <c r="AA1" s="211"/>
      <c r="AD1" s="211"/>
      <c r="AE1" s="211"/>
      <c r="AH1" s="211"/>
      <c r="AI1" s="211"/>
      <c r="AL1" s="211"/>
      <c r="AM1" s="211"/>
      <c r="AP1" s="211"/>
      <c r="AQ1" s="211"/>
      <c r="AT1" s="211"/>
      <c r="AU1" s="211"/>
      <c r="AX1" s="7"/>
      <c r="BA1" s="7"/>
      <c r="BB1" s="7"/>
      <c r="BC1" s="7"/>
      <c r="BD1" s="7"/>
      <c r="BE1" s="7"/>
      <c r="BI1" s="2"/>
      <c r="BJ1" s="2"/>
      <c r="BK1" s="2"/>
    </row>
    <row r="2" spans="1:104" ht="15" customHeight="1" x14ac:dyDescent="0.2">
      <c r="B2" s="549" t="str">
        <f>IF(Year1="", " Warning: You must enter a year in the 'Select Year' worksheet for the graphs in this worksheet to work!","")</f>
        <v xml:space="preserve"> Warning: You must enter a year in the 'Select Year' worksheet for the graphs in this worksheet to work!</v>
      </c>
      <c r="C2" s="2"/>
      <c r="D2" s="2"/>
      <c r="E2" s="2"/>
      <c r="F2" s="4"/>
      <c r="G2" s="4"/>
      <c r="H2" s="2"/>
      <c r="I2" s="2"/>
      <c r="AX2" s="7"/>
      <c r="BA2" s="7"/>
      <c r="BB2" s="7"/>
      <c r="BC2" s="7"/>
      <c r="BD2" s="7"/>
      <c r="BE2" s="7"/>
      <c r="BI2" s="2"/>
      <c r="BJ2" s="2"/>
      <c r="BK2" s="2"/>
    </row>
    <row r="3" spans="1:104" ht="2.25" customHeight="1" thickBot="1" x14ac:dyDescent="0.25">
      <c r="B3" s="2"/>
      <c r="C3" s="2"/>
      <c r="D3" s="2"/>
      <c r="E3" s="2"/>
      <c r="F3" s="4"/>
      <c r="G3" s="4"/>
      <c r="H3" s="2"/>
      <c r="I3" s="2"/>
      <c r="AX3" s="7"/>
      <c r="BA3" s="7"/>
      <c r="BB3" s="7"/>
      <c r="BC3" s="7"/>
      <c r="BD3" s="7"/>
      <c r="BE3" s="7"/>
      <c r="BI3" s="2"/>
      <c r="BJ3" s="2"/>
      <c r="BK3" s="2"/>
    </row>
    <row r="4" spans="1:104" s="11" customFormat="1" ht="21" customHeight="1" x14ac:dyDescent="0.2">
      <c r="A4" s="9"/>
      <c r="B4" s="61"/>
      <c r="C4" s="62" t="s">
        <v>52</v>
      </c>
      <c r="D4" s="610"/>
      <c r="E4" s="612"/>
      <c r="F4" s="631" t="s">
        <v>133</v>
      </c>
      <c r="G4" s="632"/>
      <c r="H4" s="632"/>
      <c r="I4" s="632"/>
      <c r="J4" s="632"/>
      <c r="K4" s="632"/>
      <c r="L4" s="632"/>
      <c r="M4" s="632"/>
      <c r="N4" s="624"/>
      <c r="O4" s="624"/>
      <c r="P4" s="625"/>
      <c r="Q4" s="625"/>
      <c r="R4" s="624"/>
      <c r="S4" s="624"/>
      <c r="T4" s="625"/>
      <c r="U4" s="625"/>
      <c r="V4" s="624"/>
      <c r="W4" s="624"/>
      <c r="X4" s="625"/>
      <c r="Y4" s="625"/>
      <c r="Z4" s="624"/>
      <c r="AA4" s="624"/>
      <c r="AB4" s="625"/>
      <c r="AC4" s="625"/>
      <c r="AD4" s="624"/>
      <c r="AE4" s="624"/>
      <c r="AF4" s="625"/>
      <c r="AG4" s="625"/>
      <c r="AH4" s="624"/>
      <c r="AI4" s="624"/>
      <c r="AJ4" s="625"/>
      <c r="AK4" s="625"/>
      <c r="AL4" s="624"/>
      <c r="AM4" s="624"/>
      <c r="AN4" s="625"/>
      <c r="AO4" s="625"/>
      <c r="AP4" s="624"/>
      <c r="AQ4" s="624"/>
      <c r="AR4" s="625"/>
      <c r="AS4" s="625"/>
      <c r="AT4" s="624"/>
      <c r="AU4" s="624"/>
      <c r="AV4" s="625"/>
      <c r="AW4" s="625"/>
      <c r="AY4" s="12"/>
      <c r="AZ4" s="12"/>
      <c r="BF4" s="12"/>
      <c r="BG4" s="12"/>
      <c r="BH4" s="12"/>
      <c r="BI4" s="12"/>
      <c r="BJ4" s="13"/>
      <c r="BK4" s="12"/>
      <c r="BM4" s="630" t="s">
        <v>131</v>
      </c>
      <c r="BN4" s="630"/>
      <c r="BO4" s="630"/>
      <c r="BP4" s="630"/>
    </row>
    <row r="5" spans="1:104" s="11" customFormat="1" ht="21" customHeight="1" thickBot="1" x14ac:dyDescent="0.25">
      <c r="A5" s="9"/>
      <c r="B5" s="65"/>
      <c r="C5" s="66" t="s">
        <v>35</v>
      </c>
      <c r="D5" s="613"/>
      <c r="E5" s="615"/>
      <c r="F5" s="631"/>
      <c r="G5" s="632"/>
      <c r="H5" s="632"/>
      <c r="I5" s="632"/>
      <c r="J5" s="632"/>
      <c r="K5" s="632"/>
      <c r="L5" s="632"/>
      <c r="M5" s="632"/>
      <c r="N5" s="624"/>
      <c r="O5" s="624"/>
      <c r="P5" s="625"/>
      <c r="Q5" s="625"/>
      <c r="R5" s="624"/>
      <c r="S5" s="624"/>
      <c r="T5" s="625"/>
      <c r="U5" s="625"/>
      <c r="V5" s="624"/>
      <c r="W5" s="624"/>
      <c r="X5" s="625"/>
      <c r="Y5" s="625"/>
      <c r="Z5" s="624"/>
      <c r="AA5" s="624"/>
      <c r="AB5" s="625"/>
      <c r="AC5" s="625"/>
      <c r="AD5" s="624"/>
      <c r="AE5" s="624"/>
      <c r="AF5" s="625"/>
      <c r="AG5" s="625"/>
      <c r="AH5" s="624"/>
      <c r="AI5" s="624"/>
      <c r="AJ5" s="625"/>
      <c r="AK5" s="625"/>
      <c r="AL5" s="624"/>
      <c r="AM5" s="624"/>
      <c r="AN5" s="625"/>
      <c r="AO5" s="625"/>
      <c r="AP5" s="624"/>
      <c r="AQ5" s="624"/>
      <c r="AR5" s="625"/>
      <c r="AS5" s="625"/>
      <c r="AT5" s="624"/>
      <c r="AU5" s="624"/>
      <c r="AV5" s="625"/>
      <c r="AW5" s="625"/>
      <c r="AY5" s="12"/>
      <c r="AZ5" s="12"/>
      <c r="BF5" s="12"/>
      <c r="BG5" s="12"/>
      <c r="BH5" s="12"/>
      <c r="BI5" s="12"/>
      <c r="BJ5" s="13"/>
      <c r="BK5" s="12"/>
      <c r="BM5" s="128" t="s">
        <v>129</v>
      </c>
      <c r="BN5" s="636" t="s">
        <v>43</v>
      </c>
      <c r="BO5" s="636"/>
      <c r="BP5" s="636"/>
    </row>
    <row r="6" spans="1:104" s="11" customFormat="1" ht="3" customHeight="1" thickBot="1" x14ac:dyDescent="0.25">
      <c r="A6" s="9"/>
      <c r="B6" s="15"/>
      <c r="C6" s="16"/>
      <c r="D6" s="17"/>
      <c r="E6" s="17"/>
      <c r="F6" s="17"/>
      <c r="G6" s="17"/>
      <c r="H6" s="20"/>
      <c r="I6" s="21"/>
      <c r="J6" s="17"/>
      <c r="K6" s="17"/>
      <c r="N6" s="17"/>
      <c r="O6" s="17"/>
      <c r="R6" s="17"/>
      <c r="S6" s="17"/>
      <c r="V6" s="17"/>
      <c r="W6" s="17"/>
      <c r="Z6" s="17"/>
      <c r="AA6" s="17"/>
      <c r="AD6" s="17"/>
      <c r="AE6" s="17"/>
      <c r="AH6" s="17"/>
      <c r="AI6" s="17"/>
      <c r="AL6" s="17"/>
      <c r="AM6" s="17"/>
      <c r="AP6" s="17"/>
      <c r="AQ6" s="17"/>
      <c r="AT6" s="17"/>
      <c r="AU6" s="17"/>
      <c r="AY6" s="12"/>
      <c r="AZ6" s="12"/>
      <c r="BF6" s="12"/>
      <c r="BG6" s="12"/>
      <c r="BH6" s="12"/>
      <c r="BI6" s="12"/>
      <c r="BJ6" s="13"/>
      <c r="BK6" s="12"/>
    </row>
    <row r="7" spans="1:104" s="23" customFormat="1" ht="24.75" customHeight="1" x14ac:dyDescent="0.2">
      <c r="A7" s="275"/>
      <c r="B7" s="562" t="s">
        <v>102</v>
      </c>
      <c r="C7" s="617"/>
      <c r="D7" s="79" t="s">
        <v>130</v>
      </c>
      <c r="E7" s="80"/>
      <c r="F7" s="80"/>
      <c r="G7" s="80"/>
      <c r="H7" s="80"/>
      <c r="I7" s="80"/>
      <c r="J7" s="609" t="s">
        <v>156</v>
      </c>
      <c r="K7" s="609"/>
      <c r="L7" s="609"/>
      <c r="M7" s="609"/>
      <c r="N7" s="609" t="s">
        <v>157</v>
      </c>
      <c r="O7" s="609"/>
      <c r="P7" s="609"/>
      <c r="Q7" s="609"/>
      <c r="R7" s="609" t="s">
        <v>158</v>
      </c>
      <c r="S7" s="609"/>
      <c r="T7" s="609"/>
      <c r="U7" s="609"/>
      <c r="V7" s="609" t="s">
        <v>159</v>
      </c>
      <c r="W7" s="609"/>
      <c r="X7" s="609"/>
      <c r="Y7" s="609"/>
      <c r="Z7" s="609" t="s">
        <v>160</v>
      </c>
      <c r="AA7" s="609"/>
      <c r="AB7" s="609"/>
      <c r="AC7" s="609"/>
      <c r="AD7" s="609" t="s">
        <v>161</v>
      </c>
      <c r="AE7" s="609"/>
      <c r="AF7" s="609"/>
      <c r="AG7" s="609"/>
      <c r="AH7" s="609" t="s">
        <v>162</v>
      </c>
      <c r="AI7" s="609"/>
      <c r="AJ7" s="609"/>
      <c r="AK7" s="609"/>
      <c r="AL7" s="609" t="s">
        <v>163</v>
      </c>
      <c r="AM7" s="609"/>
      <c r="AN7" s="609"/>
      <c r="AO7" s="609"/>
      <c r="AP7" s="609" t="s">
        <v>164</v>
      </c>
      <c r="AQ7" s="609"/>
      <c r="AR7" s="609"/>
      <c r="AS7" s="609"/>
      <c r="AT7" s="609" t="s">
        <v>165</v>
      </c>
      <c r="AU7" s="609"/>
      <c r="AV7" s="609"/>
      <c r="AW7" s="629"/>
      <c r="CM7" s="131"/>
      <c r="CN7" s="132"/>
      <c r="CO7" s="132"/>
      <c r="CP7" s="132"/>
      <c r="CQ7" s="132"/>
      <c r="CR7" s="132"/>
      <c r="CS7" s="132"/>
      <c r="CT7" s="132"/>
      <c r="CU7" s="132"/>
      <c r="CV7" s="132"/>
      <c r="CW7" s="132"/>
      <c r="CX7" s="132"/>
      <c r="CY7" s="132"/>
      <c r="CZ7" s="131"/>
    </row>
    <row r="8" spans="1:104" s="24" customFormat="1" ht="24" x14ac:dyDescent="0.2">
      <c r="A8" s="276"/>
      <c r="B8" s="564"/>
      <c r="C8" s="618"/>
      <c r="D8" s="627" t="s">
        <v>190</v>
      </c>
      <c r="E8" s="628"/>
      <c r="F8" s="50" t="s">
        <v>18</v>
      </c>
      <c r="G8" s="627" t="s">
        <v>32</v>
      </c>
      <c r="H8" s="628"/>
      <c r="I8" s="50" t="s">
        <v>47</v>
      </c>
      <c r="J8" s="627" t="s">
        <v>41</v>
      </c>
      <c r="K8" s="628"/>
      <c r="L8" s="50" t="s">
        <v>18</v>
      </c>
      <c r="M8" s="50" t="s">
        <v>17</v>
      </c>
      <c r="N8" s="627" t="s">
        <v>41</v>
      </c>
      <c r="O8" s="628"/>
      <c r="P8" s="50" t="s">
        <v>18</v>
      </c>
      <c r="Q8" s="50" t="s">
        <v>17</v>
      </c>
      <c r="R8" s="627" t="s">
        <v>41</v>
      </c>
      <c r="S8" s="628"/>
      <c r="T8" s="50" t="s">
        <v>18</v>
      </c>
      <c r="U8" s="50" t="s">
        <v>17</v>
      </c>
      <c r="V8" s="627" t="s">
        <v>41</v>
      </c>
      <c r="W8" s="628"/>
      <c r="X8" s="50" t="s">
        <v>18</v>
      </c>
      <c r="Y8" s="50" t="s">
        <v>17</v>
      </c>
      <c r="Z8" s="627" t="s">
        <v>41</v>
      </c>
      <c r="AA8" s="628"/>
      <c r="AB8" s="50" t="s">
        <v>18</v>
      </c>
      <c r="AC8" s="50" t="s">
        <v>17</v>
      </c>
      <c r="AD8" s="627" t="s">
        <v>41</v>
      </c>
      <c r="AE8" s="628"/>
      <c r="AF8" s="50" t="s">
        <v>18</v>
      </c>
      <c r="AG8" s="50" t="s">
        <v>17</v>
      </c>
      <c r="AH8" s="627" t="s">
        <v>41</v>
      </c>
      <c r="AI8" s="628"/>
      <c r="AJ8" s="50" t="s">
        <v>18</v>
      </c>
      <c r="AK8" s="50" t="s">
        <v>17</v>
      </c>
      <c r="AL8" s="627" t="s">
        <v>41</v>
      </c>
      <c r="AM8" s="628"/>
      <c r="AN8" s="50" t="s">
        <v>18</v>
      </c>
      <c r="AO8" s="50" t="s">
        <v>17</v>
      </c>
      <c r="AP8" s="627" t="s">
        <v>41</v>
      </c>
      <c r="AQ8" s="628"/>
      <c r="AR8" s="50" t="s">
        <v>18</v>
      </c>
      <c r="AS8" s="50" t="s">
        <v>17</v>
      </c>
      <c r="AT8" s="627" t="s">
        <v>41</v>
      </c>
      <c r="AU8" s="628"/>
      <c r="AV8" s="50" t="s">
        <v>18</v>
      </c>
      <c r="AW8" s="82" t="s">
        <v>17</v>
      </c>
      <c r="CM8" s="122" t="s">
        <v>92</v>
      </c>
      <c r="CN8" s="122"/>
      <c r="CO8" s="122"/>
      <c r="CP8" s="122" t="s">
        <v>145</v>
      </c>
      <c r="CQ8" s="122" t="s">
        <v>146</v>
      </c>
      <c r="CR8" s="122" t="s">
        <v>147</v>
      </c>
      <c r="CS8" s="122" t="s">
        <v>148</v>
      </c>
      <c r="CT8" s="122" t="s">
        <v>149</v>
      </c>
      <c r="CU8" s="122" t="s">
        <v>150</v>
      </c>
      <c r="CV8" s="122" t="s">
        <v>151</v>
      </c>
      <c r="CW8" s="122" t="s">
        <v>152</v>
      </c>
      <c r="CX8" s="122" t="s">
        <v>153</v>
      </c>
      <c r="CY8" s="122" t="s">
        <v>154</v>
      </c>
      <c r="CZ8" s="122" t="s">
        <v>125</v>
      </c>
    </row>
    <row r="9" spans="1:104" s="25" customFormat="1" ht="14.25" customHeight="1" thickBot="1" x14ac:dyDescent="0.25">
      <c r="A9" s="276"/>
      <c r="B9" s="622"/>
      <c r="C9" s="623"/>
      <c r="D9" s="236" t="s">
        <v>40</v>
      </c>
      <c r="E9" s="236" t="s">
        <v>14</v>
      </c>
      <c r="F9" s="236" t="s">
        <v>15</v>
      </c>
      <c r="G9" s="236" t="s">
        <v>42</v>
      </c>
      <c r="H9" s="236" t="s">
        <v>39</v>
      </c>
      <c r="I9" s="236" t="s">
        <v>48</v>
      </c>
      <c r="J9" s="236" t="s">
        <v>40</v>
      </c>
      <c r="K9" s="236" t="s">
        <v>14</v>
      </c>
      <c r="L9" s="236" t="s">
        <v>15</v>
      </c>
      <c r="M9" s="236" t="s">
        <v>42</v>
      </c>
      <c r="N9" s="236" t="s">
        <v>40</v>
      </c>
      <c r="O9" s="236" t="s">
        <v>14</v>
      </c>
      <c r="P9" s="236" t="s">
        <v>15</v>
      </c>
      <c r="Q9" s="236" t="s">
        <v>42</v>
      </c>
      <c r="R9" s="236" t="s">
        <v>40</v>
      </c>
      <c r="S9" s="236" t="s">
        <v>14</v>
      </c>
      <c r="T9" s="236" t="s">
        <v>15</v>
      </c>
      <c r="U9" s="236" t="s">
        <v>42</v>
      </c>
      <c r="V9" s="236" t="s">
        <v>40</v>
      </c>
      <c r="W9" s="236" t="s">
        <v>14</v>
      </c>
      <c r="X9" s="236" t="s">
        <v>15</v>
      </c>
      <c r="Y9" s="236" t="s">
        <v>42</v>
      </c>
      <c r="Z9" s="236" t="s">
        <v>40</v>
      </c>
      <c r="AA9" s="236" t="s">
        <v>14</v>
      </c>
      <c r="AB9" s="236" t="s">
        <v>15</v>
      </c>
      <c r="AC9" s="236" t="s">
        <v>42</v>
      </c>
      <c r="AD9" s="236" t="s">
        <v>40</v>
      </c>
      <c r="AE9" s="236" t="s">
        <v>14</v>
      </c>
      <c r="AF9" s="236" t="s">
        <v>15</v>
      </c>
      <c r="AG9" s="236" t="s">
        <v>42</v>
      </c>
      <c r="AH9" s="236" t="s">
        <v>40</v>
      </c>
      <c r="AI9" s="236" t="s">
        <v>14</v>
      </c>
      <c r="AJ9" s="236" t="s">
        <v>15</v>
      </c>
      <c r="AK9" s="236" t="s">
        <v>42</v>
      </c>
      <c r="AL9" s="236" t="s">
        <v>40</v>
      </c>
      <c r="AM9" s="236" t="s">
        <v>14</v>
      </c>
      <c r="AN9" s="236" t="s">
        <v>15</v>
      </c>
      <c r="AO9" s="236" t="s">
        <v>42</v>
      </c>
      <c r="AP9" s="236" t="s">
        <v>40</v>
      </c>
      <c r="AQ9" s="236" t="s">
        <v>14</v>
      </c>
      <c r="AR9" s="236" t="s">
        <v>15</v>
      </c>
      <c r="AS9" s="236" t="s">
        <v>42</v>
      </c>
      <c r="AT9" s="236" t="s">
        <v>40</v>
      </c>
      <c r="AU9" s="236" t="s">
        <v>14</v>
      </c>
      <c r="AV9" s="236" t="s">
        <v>15</v>
      </c>
      <c r="AW9" s="237" t="s">
        <v>42</v>
      </c>
      <c r="BN9" s="24"/>
      <c r="BO9" s="24"/>
      <c r="BP9" s="24"/>
      <c r="BQ9" s="24"/>
      <c r="BR9" s="24"/>
      <c r="BS9" s="24"/>
      <c r="BT9" s="24"/>
      <c r="BU9" s="24"/>
      <c r="BV9" s="24"/>
      <c r="CM9" s="123"/>
      <c r="CN9" s="123"/>
      <c r="CO9" s="123"/>
      <c r="CP9" s="123" t="s">
        <v>40</v>
      </c>
      <c r="CQ9" s="123" t="s">
        <v>40</v>
      </c>
      <c r="CR9" s="123" t="s">
        <v>40</v>
      </c>
      <c r="CS9" s="123" t="s">
        <v>40</v>
      </c>
      <c r="CT9" s="123" t="s">
        <v>40</v>
      </c>
      <c r="CU9" s="123" t="s">
        <v>40</v>
      </c>
      <c r="CV9" s="123" t="s">
        <v>40</v>
      </c>
      <c r="CW9" s="123" t="s">
        <v>40</v>
      </c>
      <c r="CX9" s="123" t="s">
        <v>40</v>
      </c>
      <c r="CY9" s="123" t="s">
        <v>40</v>
      </c>
      <c r="CZ9" s="123" t="s">
        <v>15</v>
      </c>
    </row>
    <row r="10" spans="1:104" s="11" customFormat="1" ht="14.25" customHeight="1" x14ac:dyDescent="0.2">
      <c r="A10" s="276" t="str">
        <f>B10&amp;A4</f>
        <v>Jan</v>
      </c>
      <c r="B10" s="84" t="s">
        <v>0</v>
      </c>
      <c r="C10" s="49">
        <f t="shared" ref="C10:C21" si="0">Year1</f>
        <v>0</v>
      </c>
      <c r="D10" s="290">
        <f>J10+N10+R10+V10+Z10+AD10+AH10+AL10+AP10+AT10</f>
        <v>0</v>
      </c>
      <c r="E10" s="271">
        <f>D10*INDEX('Select Year'!Z$19:AE$19,,MATCH($BN$5,'Select Year'!Z$10:AE$10,0))</f>
        <v>0</v>
      </c>
      <c r="F10" s="291">
        <f>L10+P10+T10+X10+AB10+AF10+AJ10+AN10+AR10+AV10</f>
        <v>0</v>
      </c>
      <c r="G10" s="292" t="e">
        <f>F10/D10</f>
        <v>#DIV/0!</v>
      </c>
      <c r="H10" s="292" t="e">
        <f>F10/E10</f>
        <v>#DIV/0!</v>
      </c>
      <c r="I10" s="104" t="e">
        <f>E10*INDEX('Select Year'!AA$11:AC$15,MATCH(Kerosene!C10,'Select Year'!W$11:W$15,0),MATCH($BN$5,'Select Year'!AA$10:AC$10,0))</f>
        <v>#N/A</v>
      </c>
      <c r="J10" s="238"/>
      <c r="K10" s="271">
        <f>J10*INDEX('Select Year'!Z$19:AE$19,,MATCH($BN$5,'Select Year'!Z$10:AE$10,0))</f>
        <v>0</v>
      </c>
      <c r="L10" s="239"/>
      <c r="M10" s="230" t="e">
        <f>L10/J10</f>
        <v>#DIV/0!</v>
      </c>
      <c r="N10" s="238"/>
      <c r="O10" s="271">
        <f>N10*INDEX('Select Year'!Z$19:AE$19,,MATCH($BN$5,'Select Year'!Z$10:AE$10,0))</f>
        <v>0</v>
      </c>
      <c r="P10" s="239"/>
      <c r="Q10" s="230" t="e">
        <f>P10/N10</f>
        <v>#DIV/0!</v>
      </c>
      <c r="R10" s="238"/>
      <c r="S10" s="271">
        <f>R10*INDEX('Select Year'!Z$19:AE$19,,MATCH($BN$5,'Select Year'!Z$10:AE$10,0))</f>
        <v>0</v>
      </c>
      <c r="T10" s="239"/>
      <c r="U10" s="230" t="e">
        <f>T10/R10</f>
        <v>#DIV/0!</v>
      </c>
      <c r="V10" s="238"/>
      <c r="W10" s="271">
        <f>V10*INDEX('Select Year'!Z$19:AE$19,,MATCH($BN$5,'Select Year'!Z$10:AE$10,0))</f>
        <v>0</v>
      </c>
      <c r="X10" s="239"/>
      <c r="Y10" s="230" t="e">
        <f>X10/V10</f>
        <v>#DIV/0!</v>
      </c>
      <c r="Z10" s="238"/>
      <c r="AA10" s="271">
        <f>Z10*INDEX('Select Year'!Z$19:AE$19,,MATCH($BN$5,'Select Year'!Z$10:AE$10,0))</f>
        <v>0</v>
      </c>
      <c r="AB10" s="239"/>
      <c r="AC10" s="230" t="e">
        <f>AB10/Z10</f>
        <v>#DIV/0!</v>
      </c>
      <c r="AD10" s="238"/>
      <c r="AE10" s="271">
        <f>AD10*INDEX('Select Year'!Z$19:AE$19,,MATCH($BN$5,'Select Year'!Z$10:AE$10,0))</f>
        <v>0</v>
      </c>
      <c r="AF10" s="239"/>
      <c r="AG10" s="230" t="e">
        <f>AF10/AD10</f>
        <v>#DIV/0!</v>
      </c>
      <c r="AH10" s="238"/>
      <c r="AI10" s="271">
        <f>AH10*INDEX('Select Year'!Z$19:AE$19,,MATCH($BN$5,'Select Year'!Z$10:AE$10,0))</f>
        <v>0</v>
      </c>
      <c r="AJ10" s="239"/>
      <c r="AK10" s="230" t="e">
        <f>AJ10/AH10</f>
        <v>#DIV/0!</v>
      </c>
      <c r="AL10" s="238"/>
      <c r="AM10" s="271">
        <f>AL10*INDEX('Select Year'!Z$19:AE$19,,MATCH($BN$5,'Select Year'!Z$10:AE$10,0))</f>
        <v>0</v>
      </c>
      <c r="AN10" s="239"/>
      <c r="AO10" s="230" t="e">
        <f>AN10/AL10</f>
        <v>#DIV/0!</v>
      </c>
      <c r="AP10" s="238"/>
      <c r="AQ10" s="271">
        <f>AP10*INDEX('Select Year'!Z$19:AE$19,,MATCH($BN$5,'Select Year'!Z$10:AE$10,0))</f>
        <v>0</v>
      </c>
      <c r="AR10" s="239"/>
      <c r="AS10" s="230" t="e">
        <f>AR10/AP10</f>
        <v>#DIV/0!</v>
      </c>
      <c r="AT10" s="238"/>
      <c r="AU10" s="271">
        <f>AT10*INDEX('Select Year'!Z$19:AE$19,,MATCH($BN$5,'Select Year'!Z$10:AE$10,0))</f>
        <v>0</v>
      </c>
      <c r="AV10" s="239"/>
      <c r="AW10" s="277" t="e">
        <f>AV10/AT10</f>
        <v>#DIV/0!</v>
      </c>
      <c r="AX10" s="25"/>
      <c r="AY10" s="25"/>
      <c r="AZ10" s="12"/>
      <c r="BF10" s="12"/>
      <c r="BG10" s="12"/>
      <c r="BH10" s="12"/>
      <c r="BI10" s="12"/>
      <c r="BJ10" s="13"/>
      <c r="BK10" s="12"/>
      <c r="CM10" s="124">
        <f t="shared" ref="CM10:CM21" si="1">Year1</f>
        <v>0</v>
      </c>
      <c r="CN10" s="124" t="str">
        <f>B10&amp;"-"&amp;C10</f>
        <v>Jan-0</v>
      </c>
      <c r="CO10" s="124" t="str">
        <f t="shared" ref="CO10:CO21" si="2">B10&amp;"-"&amp;CM10</f>
        <v>Jan-0</v>
      </c>
      <c r="CP10" s="124">
        <f t="shared" ref="CP10:CP21" si="3">INDEX(J$10:J$21,MATCH($CO10,$CN$10:$CN$21,),)</f>
        <v>0</v>
      </c>
      <c r="CQ10" s="124">
        <f t="shared" ref="CQ10:CQ21" si="4">INDEX(N$10:N$21,MATCH($CO10,$CN$10:$CN$21,),)</f>
        <v>0</v>
      </c>
      <c r="CR10" s="124">
        <f t="shared" ref="CR10:CR21" si="5">INDEX(R$10:R$21,MATCH($CO10,$CN$10:$CN$21,),)</f>
        <v>0</v>
      </c>
      <c r="CS10" s="124">
        <f t="shared" ref="CS10:CS21" si="6">INDEX(V$10:V$21,MATCH($CO10,$CN$10:$CN$21,),)</f>
        <v>0</v>
      </c>
      <c r="CT10" s="124">
        <f t="shared" ref="CT10:CT21" si="7">INDEX(Z$10:Z$21,MATCH($CO10,$CN$10:$CN$21,),)</f>
        <v>0</v>
      </c>
      <c r="CU10" s="124">
        <f t="shared" ref="CU10:CU21" si="8">INDEX(AD$10:AD$21,MATCH($CO10,$CN$10:$CN$21,),)</f>
        <v>0</v>
      </c>
      <c r="CV10" s="124">
        <f t="shared" ref="CV10:CV21" si="9">INDEX(AH$10:AH$21,MATCH($CO10,$CN$10:$CN$21,),)</f>
        <v>0</v>
      </c>
      <c r="CW10" s="124">
        <f t="shared" ref="CW10:CW21" si="10">INDEX(AL$10:AL$21,MATCH($CO10,$CN$10:$CN$21,),)</f>
        <v>0</v>
      </c>
      <c r="CX10" s="124">
        <f t="shared" ref="CX10:CX21" si="11">INDEX(AP$10:AP$21,MATCH($CO10,$CN$10:$CN$21,),)</f>
        <v>0</v>
      </c>
      <c r="CY10" s="124">
        <f t="shared" ref="CY10:CY21" si="12">INDEX(AT$10:AT$21,MATCH($CO10,$CN$10:$CN$21,),)</f>
        <v>0</v>
      </c>
      <c r="CZ10" s="126">
        <f t="shared" ref="CZ10:CZ21" si="13">INDEX(F$10:F$21,MATCH($CO10,$CN$10:$CN$21,),)</f>
        <v>0</v>
      </c>
    </row>
    <row r="11" spans="1:104" s="11" customFormat="1" ht="14.25" customHeight="1" x14ac:dyDescent="0.2">
      <c r="A11" s="276" t="str">
        <f>B11&amp;A4</f>
        <v>Feb</v>
      </c>
      <c r="B11" s="85" t="s">
        <v>1</v>
      </c>
      <c r="C11" s="49">
        <f t="shared" si="0"/>
        <v>0</v>
      </c>
      <c r="D11" s="293">
        <f t="shared" ref="D11:D21" si="14">J11+N11+R11+V11+Z11+AD11+AH11+AL11+AP11+AT11</f>
        <v>0</v>
      </c>
      <c r="E11" s="272">
        <f>D11*INDEX('Select Year'!Z$19:AE$19,,MATCH($BN$5,'Select Year'!Z$10:AE$10,0))</f>
        <v>0</v>
      </c>
      <c r="F11" s="282">
        <f t="shared" ref="F11:F21" si="15">L11+P11+T11+X11+AB11+AF11+AJ11+AN11+AR11+AV11</f>
        <v>0</v>
      </c>
      <c r="G11" s="280" t="e">
        <f t="shared" ref="G11:G21" si="16">F11/D11</f>
        <v>#DIV/0!</v>
      </c>
      <c r="H11" s="280" t="e">
        <f t="shared" ref="H11:H21" si="17">F11/E11</f>
        <v>#DIV/0!</v>
      </c>
      <c r="I11" s="36" t="e">
        <f>E11*INDEX('Select Year'!AA$11:AC$15,MATCH(Kerosene!C11,'Select Year'!W$11:W$15,0),MATCH($BN$5,'Select Year'!AA$10:AC$10,0))</f>
        <v>#N/A</v>
      </c>
      <c r="J11" s="55"/>
      <c r="K11" s="272">
        <f>J11*INDEX('Select Year'!Z$19:AE$19,,MATCH($BN$5,'Select Year'!Z$10:AE$10,0))</f>
        <v>0</v>
      </c>
      <c r="L11" s="229"/>
      <c r="M11" s="231" t="e">
        <f t="shared" ref="M11:M21" si="18">L11/J11</f>
        <v>#DIV/0!</v>
      </c>
      <c r="N11" s="55"/>
      <c r="O11" s="272">
        <f>N11*INDEX('Select Year'!Z$19:AE$19,,MATCH($BN$5,'Select Year'!Z$10:AE$10,0))</f>
        <v>0</v>
      </c>
      <c r="P11" s="229"/>
      <c r="Q11" s="231" t="e">
        <f t="shared" ref="Q11:Q21" si="19">P11/N11</f>
        <v>#DIV/0!</v>
      </c>
      <c r="R11" s="55"/>
      <c r="S11" s="272">
        <f>R11*INDEX('Select Year'!Z$19:AE$19,,MATCH($BN$5,'Select Year'!Z$10:AE$10,0))</f>
        <v>0</v>
      </c>
      <c r="T11" s="229"/>
      <c r="U11" s="231" t="e">
        <f t="shared" ref="U11:U21" si="20">T11/R11</f>
        <v>#DIV/0!</v>
      </c>
      <c r="V11" s="55"/>
      <c r="W11" s="272">
        <f>V11*INDEX('Select Year'!Z$19:AE$19,,MATCH($BN$5,'Select Year'!Z$10:AE$10,0))</f>
        <v>0</v>
      </c>
      <c r="X11" s="229"/>
      <c r="Y11" s="231" t="e">
        <f t="shared" ref="Y11:Y21" si="21">X11/V11</f>
        <v>#DIV/0!</v>
      </c>
      <c r="Z11" s="55"/>
      <c r="AA11" s="272">
        <f>Z11*INDEX('Select Year'!Z$19:AE$19,,MATCH($BN$5,'Select Year'!Z$10:AE$10,0))</f>
        <v>0</v>
      </c>
      <c r="AB11" s="229"/>
      <c r="AC11" s="231" t="e">
        <f t="shared" ref="AC11:AC21" si="22">AB11/Z11</f>
        <v>#DIV/0!</v>
      </c>
      <c r="AD11" s="55"/>
      <c r="AE11" s="272">
        <f>AD11*INDEX('Select Year'!Z$19:AE$19,,MATCH($BN$5,'Select Year'!Z$10:AE$10,0))</f>
        <v>0</v>
      </c>
      <c r="AF11" s="229"/>
      <c r="AG11" s="231" t="e">
        <f t="shared" ref="AG11:AG21" si="23">AF11/AD11</f>
        <v>#DIV/0!</v>
      </c>
      <c r="AH11" s="55"/>
      <c r="AI11" s="272">
        <f>AH11*INDEX('Select Year'!Z$19:AE$19,,MATCH($BN$5,'Select Year'!Z$10:AE$10,0))</f>
        <v>0</v>
      </c>
      <c r="AJ11" s="229"/>
      <c r="AK11" s="231" t="e">
        <f t="shared" ref="AK11:AK21" si="24">AJ11/AH11</f>
        <v>#DIV/0!</v>
      </c>
      <c r="AL11" s="55"/>
      <c r="AM11" s="272">
        <f>AL11*INDEX('Select Year'!Z$19:AE$19,,MATCH($BN$5,'Select Year'!Z$10:AE$10,0))</f>
        <v>0</v>
      </c>
      <c r="AN11" s="229"/>
      <c r="AO11" s="231" t="e">
        <f t="shared" ref="AO11:AO21" si="25">AN11/AL11</f>
        <v>#DIV/0!</v>
      </c>
      <c r="AP11" s="55"/>
      <c r="AQ11" s="272">
        <f>AP11*INDEX('Select Year'!Z$19:AE$19,,MATCH($BN$5,'Select Year'!Z$10:AE$10,0))</f>
        <v>0</v>
      </c>
      <c r="AR11" s="229"/>
      <c r="AS11" s="231" t="e">
        <f t="shared" ref="AS11:AS21" si="26">AR11/AP11</f>
        <v>#DIV/0!</v>
      </c>
      <c r="AT11" s="55"/>
      <c r="AU11" s="272">
        <f>AT11*INDEX('Select Year'!Z$19:AE$19,,MATCH($BN$5,'Select Year'!Z$10:AE$10,0))</f>
        <v>0</v>
      </c>
      <c r="AV11" s="229"/>
      <c r="AW11" s="278" t="e">
        <f t="shared" ref="AW11:AW21" si="27">AV11/AT11</f>
        <v>#DIV/0!</v>
      </c>
      <c r="AX11" s="25"/>
      <c r="AY11" s="25"/>
      <c r="AZ11" s="12"/>
      <c r="BF11" s="12"/>
      <c r="BG11" s="12"/>
      <c r="BH11" s="12"/>
      <c r="BI11" s="12"/>
      <c r="BJ11" s="13"/>
      <c r="BK11" s="12"/>
      <c r="CM11" s="124">
        <f t="shared" si="1"/>
        <v>0</v>
      </c>
      <c r="CN11" s="124" t="str">
        <f t="shared" ref="CN11:CN21" si="28">B11&amp;"-"&amp;C11</f>
        <v>Feb-0</v>
      </c>
      <c r="CO11" s="124" t="str">
        <f t="shared" si="2"/>
        <v>Feb-0</v>
      </c>
      <c r="CP11" s="124">
        <f t="shared" si="3"/>
        <v>0</v>
      </c>
      <c r="CQ11" s="124">
        <f t="shared" si="4"/>
        <v>0</v>
      </c>
      <c r="CR11" s="124">
        <f t="shared" si="5"/>
        <v>0</v>
      </c>
      <c r="CS11" s="124">
        <f t="shared" si="6"/>
        <v>0</v>
      </c>
      <c r="CT11" s="124">
        <f t="shared" si="7"/>
        <v>0</v>
      </c>
      <c r="CU11" s="124">
        <f t="shared" si="8"/>
        <v>0</v>
      </c>
      <c r="CV11" s="124">
        <f t="shared" si="9"/>
        <v>0</v>
      </c>
      <c r="CW11" s="124">
        <f t="shared" si="10"/>
        <v>0</v>
      </c>
      <c r="CX11" s="124">
        <f t="shared" si="11"/>
        <v>0</v>
      </c>
      <c r="CY11" s="124">
        <f t="shared" si="12"/>
        <v>0</v>
      </c>
      <c r="CZ11" s="126">
        <f t="shared" si="13"/>
        <v>0</v>
      </c>
    </row>
    <row r="12" spans="1:104" s="11" customFormat="1" ht="14.25" customHeight="1" x14ac:dyDescent="0.2">
      <c r="A12" s="276" t="str">
        <f>B12&amp;A4</f>
        <v>Mar</v>
      </c>
      <c r="B12" s="85" t="s">
        <v>2</v>
      </c>
      <c r="C12" s="49">
        <f t="shared" si="0"/>
        <v>0</v>
      </c>
      <c r="D12" s="293">
        <f t="shared" si="14"/>
        <v>0</v>
      </c>
      <c r="E12" s="272">
        <f>D12*INDEX('Select Year'!Z$19:AE$19,,MATCH($BN$5,'Select Year'!Z$10:AE$10,0))</f>
        <v>0</v>
      </c>
      <c r="F12" s="282">
        <f t="shared" si="15"/>
        <v>0</v>
      </c>
      <c r="G12" s="280" t="e">
        <f t="shared" si="16"/>
        <v>#DIV/0!</v>
      </c>
      <c r="H12" s="280" t="e">
        <f t="shared" si="17"/>
        <v>#DIV/0!</v>
      </c>
      <c r="I12" s="36" t="e">
        <f>E12*INDEX('Select Year'!AA$11:AC$15,MATCH(Kerosene!C12,'Select Year'!W$11:W$15,0),MATCH($BN$5,'Select Year'!AA$10:AC$10,0))</f>
        <v>#N/A</v>
      </c>
      <c r="J12" s="55"/>
      <c r="K12" s="272">
        <f>J12*INDEX('Select Year'!Z$19:AE$19,,MATCH($BN$5,'Select Year'!Z$10:AE$10,0))</f>
        <v>0</v>
      </c>
      <c r="L12" s="229"/>
      <c r="M12" s="231" t="e">
        <f t="shared" si="18"/>
        <v>#DIV/0!</v>
      </c>
      <c r="N12" s="55"/>
      <c r="O12" s="272">
        <f>N12*INDEX('Select Year'!Z$19:AE$19,,MATCH($BN$5,'Select Year'!Z$10:AE$10,0))</f>
        <v>0</v>
      </c>
      <c r="P12" s="229"/>
      <c r="Q12" s="231" t="e">
        <f t="shared" si="19"/>
        <v>#DIV/0!</v>
      </c>
      <c r="R12" s="55"/>
      <c r="S12" s="272">
        <f>R12*INDEX('Select Year'!Z$19:AE$19,,MATCH($BN$5,'Select Year'!Z$10:AE$10,0))</f>
        <v>0</v>
      </c>
      <c r="T12" s="229"/>
      <c r="U12" s="231" t="e">
        <f t="shared" si="20"/>
        <v>#DIV/0!</v>
      </c>
      <c r="V12" s="55"/>
      <c r="W12" s="272">
        <f>V12*INDEX('Select Year'!Z$19:AE$19,,MATCH($BN$5,'Select Year'!Z$10:AE$10,0))</f>
        <v>0</v>
      </c>
      <c r="X12" s="229"/>
      <c r="Y12" s="231" t="e">
        <f t="shared" si="21"/>
        <v>#DIV/0!</v>
      </c>
      <c r="Z12" s="55"/>
      <c r="AA12" s="272">
        <f>Z12*INDEX('Select Year'!Z$19:AE$19,,MATCH($BN$5,'Select Year'!Z$10:AE$10,0))</f>
        <v>0</v>
      </c>
      <c r="AB12" s="229"/>
      <c r="AC12" s="231" t="e">
        <f t="shared" si="22"/>
        <v>#DIV/0!</v>
      </c>
      <c r="AD12" s="55"/>
      <c r="AE12" s="272">
        <f>AD12*INDEX('Select Year'!Z$19:AE$19,,MATCH($BN$5,'Select Year'!Z$10:AE$10,0))</f>
        <v>0</v>
      </c>
      <c r="AF12" s="229"/>
      <c r="AG12" s="231" t="e">
        <f t="shared" si="23"/>
        <v>#DIV/0!</v>
      </c>
      <c r="AH12" s="55"/>
      <c r="AI12" s="272">
        <f>AH12*INDEX('Select Year'!Z$19:AE$19,,MATCH($BN$5,'Select Year'!Z$10:AE$10,0))</f>
        <v>0</v>
      </c>
      <c r="AJ12" s="229"/>
      <c r="AK12" s="231" t="e">
        <f t="shared" si="24"/>
        <v>#DIV/0!</v>
      </c>
      <c r="AL12" s="55"/>
      <c r="AM12" s="272">
        <f>AL12*INDEX('Select Year'!Z$19:AE$19,,MATCH($BN$5,'Select Year'!Z$10:AE$10,0))</f>
        <v>0</v>
      </c>
      <c r="AN12" s="229"/>
      <c r="AO12" s="231" t="e">
        <f t="shared" si="25"/>
        <v>#DIV/0!</v>
      </c>
      <c r="AP12" s="55"/>
      <c r="AQ12" s="272">
        <f>AP12*INDEX('Select Year'!Z$19:AE$19,,MATCH($BN$5,'Select Year'!Z$10:AE$10,0))</f>
        <v>0</v>
      </c>
      <c r="AR12" s="229"/>
      <c r="AS12" s="231" t="e">
        <f t="shared" si="26"/>
        <v>#DIV/0!</v>
      </c>
      <c r="AT12" s="55"/>
      <c r="AU12" s="272">
        <f>AT12*INDEX('Select Year'!Z$19:AE$19,,MATCH($BN$5,'Select Year'!Z$10:AE$10,0))</f>
        <v>0</v>
      </c>
      <c r="AV12" s="229"/>
      <c r="AW12" s="278" t="e">
        <f t="shared" si="27"/>
        <v>#DIV/0!</v>
      </c>
      <c r="AX12" s="25"/>
      <c r="AY12" s="25"/>
      <c r="AZ12" s="12"/>
      <c r="BF12" s="12"/>
      <c r="BG12" s="12"/>
      <c r="BH12" s="12"/>
      <c r="BI12" s="12"/>
      <c r="BJ12" s="13"/>
      <c r="BK12" s="12"/>
      <c r="CM12" s="124">
        <f t="shared" si="1"/>
        <v>0</v>
      </c>
      <c r="CN12" s="124" t="str">
        <f t="shared" si="28"/>
        <v>Mar-0</v>
      </c>
      <c r="CO12" s="124" t="str">
        <f t="shared" si="2"/>
        <v>Mar-0</v>
      </c>
      <c r="CP12" s="124">
        <f t="shared" si="3"/>
        <v>0</v>
      </c>
      <c r="CQ12" s="124">
        <f t="shared" si="4"/>
        <v>0</v>
      </c>
      <c r="CR12" s="124">
        <f t="shared" si="5"/>
        <v>0</v>
      </c>
      <c r="CS12" s="124">
        <f t="shared" si="6"/>
        <v>0</v>
      </c>
      <c r="CT12" s="124">
        <f t="shared" si="7"/>
        <v>0</v>
      </c>
      <c r="CU12" s="124">
        <f t="shared" si="8"/>
        <v>0</v>
      </c>
      <c r="CV12" s="124">
        <f t="shared" si="9"/>
        <v>0</v>
      </c>
      <c r="CW12" s="124">
        <f t="shared" si="10"/>
        <v>0</v>
      </c>
      <c r="CX12" s="124">
        <f t="shared" si="11"/>
        <v>0</v>
      </c>
      <c r="CY12" s="124">
        <f t="shared" si="12"/>
        <v>0</v>
      </c>
      <c r="CZ12" s="126">
        <f t="shared" si="13"/>
        <v>0</v>
      </c>
    </row>
    <row r="13" spans="1:104" s="11" customFormat="1" ht="14.25" customHeight="1" x14ac:dyDescent="0.2">
      <c r="A13" s="276" t="str">
        <f>B13&amp;A4</f>
        <v>Apr</v>
      </c>
      <c r="B13" s="85" t="s">
        <v>3</v>
      </c>
      <c r="C13" s="49">
        <f t="shared" si="0"/>
        <v>0</v>
      </c>
      <c r="D13" s="293">
        <f t="shared" si="14"/>
        <v>0</v>
      </c>
      <c r="E13" s="272">
        <f>D13*INDEX('Select Year'!Z$19:AE$19,,MATCH($BN$5,'Select Year'!Z$10:AE$10,0))</f>
        <v>0</v>
      </c>
      <c r="F13" s="282">
        <f t="shared" si="15"/>
        <v>0</v>
      </c>
      <c r="G13" s="280" t="e">
        <f t="shared" si="16"/>
        <v>#DIV/0!</v>
      </c>
      <c r="H13" s="280" t="e">
        <f t="shared" si="17"/>
        <v>#DIV/0!</v>
      </c>
      <c r="I13" s="36" t="e">
        <f>E13*INDEX('Select Year'!AA$11:AC$15,MATCH(Kerosene!C13,'Select Year'!W$11:W$15,0),MATCH($BN$5,'Select Year'!AA$10:AC$10,0))</f>
        <v>#N/A</v>
      </c>
      <c r="J13" s="55"/>
      <c r="K13" s="272">
        <f>J13*INDEX('Select Year'!Z$19:AE$19,,MATCH($BN$5,'Select Year'!Z$10:AE$10,0))</f>
        <v>0</v>
      </c>
      <c r="L13" s="229"/>
      <c r="M13" s="231" t="e">
        <f t="shared" si="18"/>
        <v>#DIV/0!</v>
      </c>
      <c r="N13" s="55"/>
      <c r="O13" s="272">
        <f>N13*INDEX('Select Year'!Z$19:AE$19,,MATCH($BN$5,'Select Year'!Z$10:AE$10,0))</f>
        <v>0</v>
      </c>
      <c r="P13" s="229"/>
      <c r="Q13" s="231" t="e">
        <f t="shared" si="19"/>
        <v>#DIV/0!</v>
      </c>
      <c r="R13" s="55"/>
      <c r="S13" s="272">
        <f>R13*INDEX('Select Year'!Z$19:AE$19,,MATCH($BN$5,'Select Year'!Z$10:AE$10,0))</f>
        <v>0</v>
      </c>
      <c r="T13" s="229"/>
      <c r="U13" s="231" t="e">
        <f t="shared" si="20"/>
        <v>#DIV/0!</v>
      </c>
      <c r="V13" s="55"/>
      <c r="W13" s="272">
        <f>V13*INDEX('Select Year'!Z$19:AE$19,,MATCH($BN$5,'Select Year'!Z$10:AE$10,0))</f>
        <v>0</v>
      </c>
      <c r="X13" s="229"/>
      <c r="Y13" s="231" t="e">
        <f t="shared" si="21"/>
        <v>#DIV/0!</v>
      </c>
      <c r="Z13" s="55"/>
      <c r="AA13" s="272">
        <f>Z13*INDEX('Select Year'!Z$19:AE$19,,MATCH($BN$5,'Select Year'!Z$10:AE$10,0))</f>
        <v>0</v>
      </c>
      <c r="AB13" s="229"/>
      <c r="AC13" s="231" t="e">
        <f t="shared" si="22"/>
        <v>#DIV/0!</v>
      </c>
      <c r="AD13" s="55"/>
      <c r="AE13" s="272">
        <f>AD13*INDEX('Select Year'!Z$19:AE$19,,MATCH($BN$5,'Select Year'!Z$10:AE$10,0))</f>
        <v>0</v>
      </c>
      <c r="AF13" s="229"/>
      <c r="AG13" s="231" t="e">
        <f t="shared" si="23"/>
        <v>#DIV/0!</v>
      </c>
      <c r="AH13" s="55"/>
      <c r="AI13" s="272">
        <f>AH13*INDEX('Select Year'!Z$19:AE$19,,MATCH($BN$5,'Select Year'!Z$10:AE$10,0))</f>
        <v>0</v>
      </c>
      <c r="AJ13" s="229"/>
      <c r="AK13" s="231" t="e">
        <f t="shared" si="24"/>
        <v>#DIV/0!</v>
      </c>
      <c r="AL13" s="55"/>
      <c r="AM13" s="272">
        <f>AL13*INDEX('Select Year'!Z$19:AE$19,,MATCH($BN$5,'Select Year'!Z$10:AE$10,0))</f>
        <v>0</v>
      </c>
      <c r="AN13" s="229"/>
      <c r="AO13" s="231" t="e">
        <f t="shared" si="25"/>
        <v>#DIV/0!</v>
      </c>
      <c r="AP13" s="55"/>
      <c r="AQ13" s="272">
        <f>AP13*INDEX('Select Year'!Z$19:AE$19,,MATCH($BN$5,'Select Year'!Z$10:AE$10,0))</f>
        <v>0</v>
      </c>
      <c r="AR13" s="229"/>
      <c r="AS13" s="231" t="e">
        <f t="shared" si="26"/>
        <v>#DIV/0!</v>
      </c>
      <c r="AT13" s="55"/>
      <c r="AU13" s="272">
        <f>AT13*INDEX('Select Year'!Z$19:AE$19,,MATCH($BN$5,'Select Year'!Z$10:AE$10,0))</f>
        <v>0</v>
      </c>
      <c r="AV13" s="229"/>
      <c r="AW13" s="278" t="e">
        <f t="shared" si="27"/>
        <v>#DIV/0!</v>
      </c>
      <c r="AX13" s="25"/>
      <c r="AY13" s="25"/>
      <c r="AZ13" s="12"/>
      <c r="BF13" s="12"/>
      <c r="BG13" s="12"/>
      <c r="BH13" s="12"/>
      <c r="BI13" s="12"/>
      <c r="BJ13" s="13"/>
      <c r="BK13" s="12"/>
      <c r="CM13" s="124">
        <f t="shared" si="1"/>
        <v>0</v>
      </c>
      <c r="CN13" s="124" t="str">
        <f t="shared" si="28"/>
        <v>Apr-0</v>
      </c>
      <c r="CO13" s="124" t="str">
        <f t="shared" si="2"/>
        <v>Apr-0</v>
      </c>
      <c r="CP13" s="124">
        <f t="shared" si="3"/>
        <v>0</v>
      </c>
      <c r="CQ13" s="124">
        <f t="shared" si="4"/>
        <v>0</v>
      </c>
      <c r="CR13" s="124">
        <f t="shared" si="5"/>
        <v>0</v>
      </c>
      <c r="CS13" s="124">
        <f t="shared" si="6"/>
        <v>0</v>
      </c>
      <c r="CT13" s="124">
        <f t="shared" si="7"/>
        <v>0</v>
      </c>
      <c r="CU13" s="124">
        <f t="shared" si="8"/>
        <v>0</v>
      </c>
      <c r="CV13" s="124">
        <f t="shared" si="9"/>
        <v>0</v>
      </c>
      <c r="CW13" s="124">
        <f t="shared" si="10"/>
        <v>0</v>
      </c>
      <c r="CX13" s="124">
        <f t="shared" si="11"/>
        <v>0</v>
      </c>
      <c r="CY13" s="124">
        <f t="shared" si="12"/>
        <v>0</v>
      </c>
      <c r="CZ13" s="126">
        <f t="shared" si="13"/>
        <v>0</v>
      </c>
    </row>
    <row r="14" spans="1:104" s="11" customFormat="1" ht="14.25" customHeight="1" x14ac:dyDescent="0.2">
      <c r="A14" s="276" t="str">
        <f>B14&amp;A4</f>
        <v>May</v>
      </c>
      <c r="B14" s="85" t="s">
        <v>4</v>
      </c>
      <c r="C14" s="49">
        <f t="shared" si="0"/>
        <v>0</v>
      </c>
      <c r="D14" s="293">
        <f t="shared" si="14"/>
        <v>0</v>
      </c>
      <c r="E14" s="272">
        <f>D14*INDEX('Select Year'!Z$19:AE$19,,MATCH($BN$5,'Select Year'!Z$10:AE$10,0))</f>
        <v>0</v>
      </c>
      <c r="F14" s="282">
        <f t="shared" si="15"/>
        <v>0</v>
      </c>
      <c r="G14" s="280" t="e">
        <f t="shared" si="16"/>
        <v>#DIV/0!</v>
      </c>
      <c r="H14" s="280" t="e">
        <f t="shared" si="17"/>
        <v>#DIV/0!</v>
      </c>
      <c r="I14" s="36" t="e">
        <f>E14*INDEX('Select Year'!AA$11:AC$15,MATCH(Kerosene!C14,'Select Year'!W$11:W$15,0),MATCH($BN$5,'Select Year'!AA$10:AC$10,0))</f>
        <v>#N/A</v>
      </c>
      <c r="J14" s="55"/>
      <c r="K14" s="272">
        <f>J14*INDEX('Select Year'!Z$19:AE$19,,MATCH($BN$5,'Select Year'!Z$10:AE$10,0))</f>
        <v>0</v>
      </c>
      <c r="L14" s="229"/>
      <c r="M14" s="231" t="e">
        <f t="shared" si="18"/>
        <v>#DIV/0!</v>
      </c>
      <c r="N14" s="55"/>
      <c r="O14" s="272">
        <f>N14*INDEX('Select Year'!Z$19:AE$19,,MATCH($BN$5,'Select Year'!Z$10:AE$10,0))</f>
        <v>0</v>
      </c>
      <c r="P14" s="229"/>
      <c r="Q14" s="231" t="e">
        <f t="shared" si="19"/>
        <v>#DIV/0!</v>
      </c>
      <c r="R14" s="55"/>
      <c r="S14" s="272">
        <f>R14*INDEX('Select Year'!Z$19:AE$19,,MATCH($BN$5,'Select Year'!Z$10:AE$10,0))</f>
        <v>0</v>
      </c>
      <c r="T14" s="229"/>
      <c r="U14" s="231" t="e">
        <f t="shared" si="20"/>
        <v>#DIV/0!</v>
      </c>
      <c r="V14" s="55"/>
      <c r="W14" s="272">
        <f>V14*INDEX('Select Year'!Z$19:AE$19,,MATCH($BN$5,'Select Year'!Z$10:AE$10,0))</f>
        <v>0</v>
      </c>
      <c r="X14" s="229"/>
      <c r="Y14" s="231" t="e">
        <f t="shared" si="21"/>
        <v>#DIV/0!</v>
      </c>
      <c r="Z14" s="55"/>
      <c r="AA14" s="272">
        <f>Z14*INDEX('Select Year'!Z$19:AE$19,,MATCH($BN$5,'Select Year'!Z$10:AE$10,0))</f>
        <v>0</v>
      </c>
      <c r="AB14" s="229"/>
      <c r="AC14" s="231" t="e">
        <f t="shared" si="22"/>
        <v>#DIV/0!</v>
      </c>
      <c r="AD14" s="55"/>
      <c r="AE14" s="272">
        <f>AD14*INDEX('Select Year'!Z$19:AE$19,,MATCH($BN$5,'Select Year'!Z$10:AE$10,0))</f>
        <v>0</v>
      </c>
      <c r="AF14" s="229"/>
      <c r="AG14" s="231" t="e">
        <f t="shared" si="23"/>
        <v>#DIV/0!</v>
      </c>
      <c r="AH14" s="55"/>
      <c r="AI14" s="272">
        <f>AH14*INDEX('Select Year'!Z$19:AE$19,,MATCH($BN$5,'Select Year'!Z$10:AE$10,0))</f>
        <v>0</v>
      </c>
      <c r="AJ14" s="229"/>
      <c r="AK14" s="231" t="e">
        <f t="shared" si="24"/>
        <v>#DIV/0!</v>
      </c>
      <c r="AL14" s="55"/>
      <c r="AM14" s="272">
        <f>AL14*INDEX('Select Year'!Z$19:AE$19,,MATCH($BN$5,'Select Year'!Z$10:AE$10,0))</f>
        <v>0</v>
      </c>
      <c r="AN14" s="229"/>
      <c r="AO14" s="231" t="e">
        <f t="shared" si="25"/>
        <v>#DIV/0!</v>
      </c>
      <c r="AP14" s="55"/>
      <c r="AQ14" s="272">
        <f>AP14*INDEX('Select Year'!Z$19:AE$19,,MATCH($BN$5,'Select Year'!Z$10:AE$10,0))</f>
        <v>0</v>
      </c>
      <c r="AR14" s="229"/>
      <c r="AS14" s="231" t="e">
        <f t="shared" si="26"/>
        <v>#DIV/0!</v>
      </c>
      <c r="AT14" s="55"/>
      <c r="AU14" s="272">
        <f>AT14*INDEX('Select Year'!Z$19:AE$19,,MATCH($BN$5,'Select Year'!Z$10:AE$10,0))</f>
        <v>0</v>
      </c>
      <c r="AV14" s="229"/>
      <c r="AW14" s="278" t="e">
        <f t="shared" si="27"/>
        <v>#DIV/0!</v>
      </c>
      <c r="AX14" s="25"/>
      <c r="AY14" s="25"/>
      <c r="AZ14" s="12"/>
      <c r="BF14" s="12"/>
      <c r="BG14" s="12"/>
      <c r="BH14" s="12"/>
      <c r="BI14" s="12"/>
      <c r="BJ14" s="13"/>
      <c r="BK14" s="12"/>
      <c r="CM14" s="124">
        <f t="shared" si="1"/>
        <v>0</v>
      </c>
      <c r="CN14" s="124" t="str">
        <f t="shared" si="28"/>
        <v>May-0</v>
      </c>
      <c r="CO14" s="124" t="str">
        <f t="shared" si="2"/>
        <v>May-0</v>
      </c>
      <c r="CP14" s="124">
        <f t="shared" si="3"/>
        <v>0</v>
      </c>
      <c r="CQ14" s="124">
        <f t="shared" si="4"/>
        <v>0</v>
      </c>
      <c r="CR14" s="124">
        <f t="shared" si="5"/>
        <v>0</v>
      </c>
      <c r="CS14" s="124">
        <f t="shared" si="6"/>
        <v>0</v>
      </c>
      <c r="CT14" s="124">
        <f t="shared" si="7"/>
        <v>0</v>
      </c>
      <c r="CU14" s="124">
        <f t="shared" si="8"/>
        <v>0</v>
      </c>
      <c r="CV14" s="124">
        <f t="shared" si="9"/>
        <v>0</v>
      </c>
      <c r="CW14" s="124">
        <f t="shared" si="10"/>
        <v>0</v>
      </c>
      <c r="CX14" s="124">
        <f t="shared" si="11"/>
        <v>0</v>
      </c>
      <c r="CY14" s="124">
        <f t="shared" si="12"/>
        <v>0</v>
      </c>
      <c r="CZ14" s="126">
        <f t="shared" si="13"/>
        <v>0</v>
      </c>
    </row>
    <row r="15" spans="1:104" s="11" customFormat="1" ht="14.25" customHeight="1" x14ac:dyDescent="0.2">
      <c r="A15" s="276" t="str">
        <f>B15&amp;A4</f>
        <v>Jun</v>
      </c>
      <c r="B15" s="85" t="s">
        <v>5</v>
      </c>
      <c r="C15" s="49">
        <f t="shared" si="0"/>
        <v>0</v>
      </c>
      <c r="D15" s="293">
        <f t="shared" si="14"/>
        <v>0</v>
      </c>
      <c r="E15" s="272">
        <f>D15*INDEX('Select Year'!Z$19:AE$19,,MATCH($BN$5,'Select Year'!Z$10:AE$10,0))</f>
        <v>0</v>
      </c>
      <c r="F15" s="282">
        <f t="shared" si="15"/>
        <v>0</v>
      </c>
      <c r="G15" s="280" t="e">
        <f t="shared" si="16"/>
        <v>#DIV/0!</v>
      </c>
      <c r="H15" s="280" t="e">
        <f t="shared" si="17"/>
        <v>#DIV/0!</v>
      </c>
      <c r="I15" s="36" t="e">
        <f>E15*INDEX('Select Year'!AA$11:AC$15,MATCH(Kerosene!C15,'Select Year'!W$11:W$15,0),MATCH($BN$5,'Select Year'!AA$10:AC$10,0))</f>
        <v>#N/A</v>
      </c>
      <c r="J15" s="55"/>
      <c r="K15" s="272">
        <f>J15*INDEX('Select Year'!Z$19:AE$19,,MATCH($BN$5,'Select Year'!Z$10:AE$10,0))</f>
        <v>0</v>
      </c>
      <c r="L15" s="229"/>
      <c r="M15" s="231" t="e">
        <f t="shared" si="18"/>
        <v>#DIV/0!</v>
      </c>
      <c r="N15" s="55"/>
      <c r="O15" s="272">
        <f>N15*INDEX('Select Year'!Z$19:AE$19,,MATCH($BN$5,'Select Year'!Z$10:AE$10,0))</f>
        <v>0</v>
      </c>
      <c r="P15" s="229"/>
      <c r="Q15" s="231" t="e">
        <f t="shared" si="19"/>
        <v>#DIV/0!</v>
      </c>
      <c r="R15" s="55"/>
      <c r="S15" s="272">
        <f>R15*INDEX('Select Year'!Z$19:AE$19,,MATCH($BN$5,'Select Year'!Z$10:AE$10,0))</f>
        <v>0</v>
      </c>
      <c r="T15" s="229"/>
      <c r="U15" s="231" t="e">
        <f t="shared" si="20"/>
        <v>#DIV/0!</v>
      </c>
      <c r="V15" s="55"/>
      <c r="W15" s="272">
        <f>V15*INDEX('Select Year'!Z$19:AE$19,,MATCH($BN$5,'Select Year'!Z$10:AE$10,0))</f>
        <v>0</v>
      </c>
      <c r="X15" s="229"/>
      <c r="Y15" s="231" t="e">
        <f t="shared" si="21"/>
        <v>#DIV/0!</v>
      </c>
      <c r="Z15" s="55"/>
      <c r="AA15" s="272">
        <f>Z15*INDEX('Select Year'!Z$19:AE$19,,MATCH($BN$5,'Select Year'!Z$10:AE$10,0))</f>
        <v>0</v>
      </c>
      <c r="AB15" s="229"/>
      <c r="AC15" s="231" t="e">
        <f t="shared" si="22"/>
        <v>#DIV/0!</v>
      </c>
      <c r="AD15" s="55"/>
      <c r="AE15" s="272">
        <f>AD15*INDEX('Select Year'!Z$19:AE$19,,MATCH($BN$5,'Select Year'!Z$10:AE$10,0))</f>
        <v>0</v>
      </c>
      <c r="AF15" s="229"/>
      <c r="AG15" s="231" t="e">
        <f t="shared" si="23"/>
        <v>#DIV/0!</v>
      </c>
      <c r="AH15" s="55"/>
      <c r="AI15" s="272">
        <f>AH15*INDEX('Select Year'!Z$19:AE$19,,MATCH($BN$5,'Select Year'!Z$10:AE$10,0))</f>
        <v>0</v>
      </c>
      <c r="AJ15" s="229"/>
      <c r="AK15" s="231" t="e">
        <f t="shared" si="24"/>
        <v>#DIV/0!</v>
      </c>
      <c r="AL15" s="55"/>
      <c r="AM15" s="272">
        <f>AL15*INDEX('Select Year'!Z$19:AE$19,,MATCH($BN$5,'Select Year'!Z$10:AE$10,0))</f>
        <v>0</v>
      </c>
      <c r="AN15" s="229"/>
      <c r="AO15" s="231" t="e">
        <f t="shared" si="25"/>
        <v>#DIV/0!</v>
      </c>
      <c r="AP15" s="55"/>
      <c r="AQ15" s="272">
        <f>AP15*INDEX('Select Year'!Z$19:AE$19,,MATCH($BN$5,'Select Year'!Z$10:AE$10,0))</f>
        <v>0</v>
      </c>
      <c r="AR15" s="229"/>
      <c r="AS15" s="231" t="e">
        <f t="shared" si="26"/>
        <v>#DIV/0!</v>
      </c>
      <c r="AT15" s="55"/>
      <c r="AU15" s="272">
        <f>AT15*INDEX('Select Year'!Z$19:AE$19,,MATCH($BN$5,'Select Year'!Z$10:AE$10,0))</f>
        <v>0</v>
      </c>
      <c r="AV15" s="229"/>
      <c r="AW15" s="278" t="e">
        <f t="shared" si="27"/>
        <v>#DIV/0!</v>
      </c>
      <c r="AX15" s="25"/>
      <c r="AY15" s="25"/>
      <c r="AZ15" s="12"/>
      <c r="BF15" s="12"/>
      <c r="BG15" s="12"/>
      <c r="BH15" s="12"/>
      <c r="BI15" s="12"/>
      <c r="BJ15" s="13"/>
      <c r="BK15" s="12"/>
      <c r="CM15" s="124">
        <f t="shared" si="1"/>
        <v>0</v>
      </c>
      <c r="CN15" s="124" t="str">
        <f t="shared" si="28"/>
        <v>Jun-0</v>
      </c>
      <c r="CO15" s="124" t="str">
        <f t="shared" si="2"/>
        <v>Jun-0</v>
      </c>
      <c r="CP15" s="124">
        <f t="shared" si="3"/>
        <v>0</v>
      </c>
      <c r="CQ15" s="124">
        <f t="shared" si="4"/>
        <v>0</v>
      </c>
      <c r="CR15" s="124">
        <f t="shared" si="5"/>
        <v>0</v>
      </c>
      <c r="CS15" s="124">
        <f t="shared" si="6"/>
        <v>0</v>
      </c>
      <c r="CT15" s="124">
        <f t="shared" si="7"/>
        <v>0</v>
      </c>
      <c r="CU15" s="124">
        <f t="shared" si="8"/>
        <v>0</v>
      </c>
      <c r="CV15" s="124">
        <f t="shared" si="9"/>
        <v>0</v>
      </c>
      <c r="CW15" s="124">
        <f t="shared" si="10"/>
        <v>0</v>
      </c>
      <c r="CX15" s="124">
        <f t="shared" si="11"/>
        <v>0</v>
      </c>
      <c r="CY15" s="124">
        <f t="shared" si="12"/>
        <v>0</v>
      </c>
      <c r="CZ15" s="126">
        <f t="shared" si="13"/>
        <v>0</v>
      </c>
    </row>
    <row r="16" spans="1:104" s="11" customFormat="1" ht="14.25" customHeight="1" x14ac:dyDescent="0.2">
      <c r="A16" s="276" t="str">
        <f>B16&amp;A4</f>
        <v>Jul</v>
      </c>
      <c r="B16" s="85" t="s">
        <v>6</v>
      </c>
      <c r="C16" s="49">
        <f t="shared" si="0"/>
        <v>0</v>
      </c>
      <c r="D16" s="293">
        <f t="shared" si="14"/>
        <v>0</v>
      </c>
      <c r="E16" s="272">
        <f>D16*INDEX('Select Year'!Z$19:AE$19,,MATCH($BN$5,'Select Year'!Z$10:AE$10,0))</f>
        <v>0</v>
      </c>
      <c r="F16" s="282">
        <f t="shared" si="15"/>
        <v>0</v>
      </c>
      <c r="G16" s="280" t="e">
        <f t="shared" si="16"/>
        <v>#DIV/0!</v>
      </c>
      <c r="H16" s="280" t="e">
        <f t="shared" si="17"/>
        <v>#DIV/0!</v>
      </c>
      <c r="I16" s="36" t="e">
        <f>E16*INDEX('Select Year'!AA$11:AC$15,MATCH(Kerosene!C16,'Select Year'!W$11:W$15,0),MATCH($BN$5,'Select Year'!AA$10:AC$10,0))</f>
        <v>#N/A</v>
      </c>
      <c r="J16" s="55"/>
      <c r="K16" s="272">
        <f>J16*INDEX('Select Year'!Z$19:AE$19,,MATCH($BN$5,'Select Year'!Z$10:AE$10,0))</f>
        <v>0</v>
      </c>
      <c r="L16" s="229"/>
      <c r="M16" s="231" t="e">
        <f t="shared" si="18"/>
        <v>#DIV/0!</v>
      </c>
      <c r="N16" s="55"/>
      <c r="O16" s="272">
        <f>N16*INDEX('Select Year'!Z$19:AE$19,,MATCH($BN$5,'Select Year'!Z$10:AE$10,0))</f>
        <v>0</v>
      </c>
      <c r="P16" s="229"/>
      <c r="Q16" s="231" t="e">
        <f t="shared" si="19"/>
        <v>#DIV/0!</v>
      </c>
      <c r="R16" s="55"/>
      <c r="S16" s="272">
        <f>R16*INDEX('Select Year'!Z$19:AE$19,,MATCH($BN$5,'Select Year'!Z$10:AE$10,0))</f>
        <v>0</v>
      </c>
      <c r="T16" s="229"/>
      <c r="U16" s="231" t="e">
        <f t="shared" si="20"/>
        <v>#DIV/0!</v>
      </c>
      <c r="V16" s="55"/>
      <c r="W16" s="272">
        <f>V16*INDEX('Select Year'!Z$19:AE$19,,MATCH($BN$5,'Select Year'!Z$10:AE$10,0))</f>
        <v>0</v>
      </c>
      <c r="X16" s="229"/>
      <c r="Y16" s="231" t="e">
        <f t="shared" si="21"/>
        <v>#DIV/0!</v>
      </c>
      <c r="Z16" s="55"/>
      <c r="AA16" s="272">
        <f>Z16*INDEX('Select Year'!Z$19:AE$19,,MATCH($BN$5,'Select Year'!Z$10:AE$10,0))</f>
        <v>0</v>
      </c>
      <c r="AB16" s="229"/>
      <c r="AC16" s="231" t="e">
        <f t="shared" si="22"/>
        <v>#DIV/0!</v>
      </c>
      <c r="AD16" s="55"/>
      <c r="AE16" s="272">
        <f>AD16*INDEX('Select Year'!Z$19:AE$19,,MATCH($BN$5,'Select Year'!Z$10:AE$10,0))</f>
        <v>0</v>
      </c>
      <c r="AF16" s="229"/>
      <c r="AG16" s="231" t="e">
        <f t="shared" si="23"/>
        <v>#DIV/0!</v>
      </c>
      <c r="AH16" s="55"/>
      <c r="AI16" s="272">
        <f>AH16*INDEX('Select Year'!Z$19:AE$19,,MATCH($BN$5,'Select Year'!Z$10:AE$10,0))</f>
        <v>0</v>
      </c>
      <c r="AJ16" s="229"/>
      <c r="AK16" s="231" t="e">
        <f t="shared" si="24"/>
        <v>#DIV/0!</v>
      </c>
      <c r="AL16" s="55"/>
      <c r="AM16" s="272">
        <f>AL16*INDEX('Select Year'!Z$19:AE$19,,MATCH($BN$5,'Select Year'!Z$10:AE$10,0))</f>
        <v>0</v>
      </c>
      <c r="AN16" s="229"/>
      <c r="AO16" s="231" t="e">
        <f t="shared" si="25"/>
        <v>#DIV/0!</v>
      </c>
      <c r="AP16" s="55"/>
      <c r="AQ16" s="272">
        <f>AP16*INDEX('Select Year'!Z$19:AE$19,,MATCH($BN$5,'Select Year'!Z$10:AE$10,0))</f>
        <v>0</v>
      </c>
      <c r="AR16" s="229"/>
      <c r="AS16" s="231" t="e">
        <f t="shared" si="26"/>
        <v>#DIV/0!</v>
      </c>
      <c r="AT16" s="55"/>
      <c r="AU16" s="272">
        <f>AT16*INDEX('Select Year'!Z$19:AE$19,,MATCH($BN$5,'Select Year'!Z$10:AE$10,0))</f>
        <v>0</v>
      </c>
      <c r="AV16" s="229"/>
      <c r="AW16" s="278" t="e">
        <f t="shared" si="27"/>
        <v>#DIV/0!</v>
      </c>
      <c r="AX16" s="25"/>
      <c r="AY16" s="25"/>
      <c r="AZ16" s="12"/>
      <c r="BF16" s="12"/>
      <c r="BG16" s="12"/>
      <c r="BH16" s="12"/>
      <c r="BI16" s="12"/>
      <c r="BJ16" s="13"/>
      <c r="BK16" s="12"/>
      <c r="CM16" s="124">
        <f t="shared" si="1"/>
        <v>0</v>
      </c>
      <c r="CN16" s="124" t="str">
        <f t="shared" si="28"/>
        <v>Jul-0</v>
      </c>
      <c r="CO16" s="124" t="str">
        <f t="shared" si="2"/>
        <v>Jul-0</v>
      </c>
      <c r="CP16" s="124">
        <f t="shared" si="3"/>
        <v>0</v>
      </c>
      <c r="CQ16" s="124">
        <f t="shared" si="4"/>
        <v>0</v>
      </c>
      <c r="CR16" s="124">
        <f t="shared" si="5"/>
        <v>0</v>
      </c>
      <c r="CS16" s="124">
        <f t="shared" si="6"/>
        <v>0</v>
      </c>
      <c r="CT16" s="124">
        <f t="shared" si="7"/>
        <v>0</v>
      </c>
      <c r="CU16" s="124">
        <f t="shared" si="8"/>
        <v>0</v>
      </c>
      <c r="CV16" s="124">
        <f t="shared" si="9"/>
        <v>0</v>
      </c>
      <c r="CW16" s="124">
        <f t="shared" si="10"/>
        <v>0</v>
      </c>
      <c r="CX16" s="124">
        <f t="shared" si="11"/>
        <v>0</v>
      </c>
      <c r="CY16" s="124">
        <f t="shared" si="12"/>
        <v>0</v>
      </c>
      <c r="CZ16" s="126">
        <f t="shared" si="13"/>
        <v>0</v>
      </c>
    </row>
    <row r="17" spans="1:104" s="11" customFormat="1" ht="14.25" customHeight="1" x14ac:dyDescent="0.2">
      <c r="A17" s="276" t="str">
        <f>B17&amp;A4</f>
        <v>Aug</v>
      </c>
      <c r="B17" s="85" t="s">
        <v>7</v>
      </c>
      <c r="C17" s="49">
        <f t="shared" si="0"/>
        <v>0</v>
      </c>
      <c r="D17" s="293">
        <f t="shared" si="14"/>
        <v>0</v>
      </c>
      <c r="E17" s="272">
        <f>D17*INDEX('Select Year'!Z$19:AE$19,,MATCH($BN$5,'Select Year'!Z$10:AE$10,0))</f>
        <v>0</v>
      </c>
      <c r="F17" s="282">
        <f t="shared" si="15"/>
        <v>0</v>
      </c>
      <c r="G17" s="280" t="e">
        <f t="shared" si="16"/>
        <v>#DIV/0!</v>
      </c>
      <c r="H17" s="280" t="e">
        <f t="shared" si="17"/>
        <v>#DIV/0!</v>
      </c>
      <c r="I17" s="36" t="e">
        <f>E17*INDEX('Select Year'!AA$11:AC$15,MATCH(Kerosene!C17,'Select Year'!W$11:W$15,0),MATCH($BN$5,'Select Year'!AA$10:AC$10,0))</f>
        <v>#N/A</v>
      </c>
      <c r="J17" s="55"/>
      <c r="K17" s="272">
        <f>J17*INDEX('Select Year'!Z$19:AE$19,,MATCH($BN$5,'Select Year'!Z$10:AE$10,0))</f>
        <v>0</v>
      </c>
      <c r="L17" s="229"/>
      <c r="M17" s="231" t="e">
        <f t="shared" si="18"/>
        <v>#DIV/0!</v>
      </c>
      <c r="N17" s="55"/>
      <c r="O17" s="272">
        <f>N17*INDEX('Select Year'!Z$19:AE$19,,MATCH($BN$5,'Select Year'!Z$10:AE$10,0))</f>
        <v>0</v>
      </c>
      <c r="P17" s="229"/>
      <c r="Q17" s="231" t="e">
        <f t="shared" si="19"/>
        <v>#DIV/0!</v>
      </c>
      <c r="R17" s="55"/>
      <c r="S17" s="272">
        <f>R17*INDEX('Select Year'!Z$19:AE$19,,MATCH($BN$5,'Select Year'!Z$10:AE$10,0))</f>
        <v>0</v>
      </c>
      <c r="T17" s="229"/>
      <c r="U17" s="231" t="e">
        <f t="shared" si="20"/>
        <v>#DIV/0!</v>
      </c>
      <c r="V17" s="55"/>
      <c r="W17" s="272">
        <f>V17*INDEX('Select Year'!Z$19:AE$19,,MATCH($BN$5,'Select Year'!Z$10:AE$10,0))</f>
        <v>0</v>
      </c>
      <c r="X17" s="229"/>
      <c r="Y17" s="231" t="e">
        <f t="shared" si="21"/>
        <v>#DIV/0!</v>
      </c>
      <c r="Z17" s="55"/>
      <c r="AA17" s="272">
        <f>Z17*INDEX('Select Year'!Z$19:AE$19,,MATCH($BN$5,'Select Year'!Z$10:AE$10,0))</f>
        <v>0</v>
      </c>
      <c r="AB17" s="229"/>
      <c r="AC17" s="231" t="e">
        <f t="shared" si="22"/>
        <v>#DIV/0!</v>
      </c>
      <c r="AD17" s="55"/>
      <c r="AE17" s="272">
        <f>AD17*INDEX('Select Year'!Z$19:AE$19,,MATCH($BN$5,'Select Year'!Z$10:AE$10,0))</f>
        <v>0</v>
      </c>
      <c r="AF17" s="229"/>
      <c r="AG17" s="231" t="e">
        <f t="shared" si="23"/>
        <v>#DIV/0!</v>
      </c>
      <c r="AH17" s="55"/>
      <c r="AI17" s="272">
        <f>AH17*INDEX('Select Year'!Z$19:AE$19,,MATCH($BN$5,'Select Year'!Z$10:AE$10,0))</f>
        <v>0</v>
      </c>
      <c r="AJ17" s="229"/>
      <c r="AK17" s="231" t="e">
        <f t="shared" si="24"/>
        <v>#DIV/0!</v>
      </c>
      <c r="AL17" s="55"/>
      <c r="AM17" s="272">
        <f>AL17*INDEX('Select Year'!Z$19:AE$19,,MATCH($BN$5,'Select Year'!Z$10:AE$10,0))</f>
        <v>0</v>
      </c>
      <c r="AN17" s="229"/>
      <c r="AO17" s="231" t="e">
        <f t="shared" si="25"/>
        <v>#DIV/0!</v>
      </c>
      <c r="AP17" s="55"/>
      <c r="AQ17" s="272">
        <f>AP17*INDEX('Select Year'!Z$19:AE$19,,MATCH($BN$5,'Select Year'!Z$10:AE$10,0))</f>
        <v>0</v>
      </c>
      <c r="AR17" s="229"/>
      <c r="AS17" s="231" t="e">
        <f t="shared" si="26"/>
        <v>#DIV/0!</v>
      </c>
      <c r="AT17" s="55"/>
      <c r="AU17" s="272">
        <f>AT17*INDEX('Select Year'!Z$19:AE$19,,MATCH($BN$5,'Select Year'!Z$10:AE$10,0))</f>
        <v>0</v>
      </c>
      <c r="AV17" s="229"/>
      <c r="AW17" s="278" t="e">
        <f t="shared" si="27"/>
        <v>#DIV/0!</v>
      </c>
      <c r="AX17" s="25"/>
      <c r="AY17" s="25"/>
      <c r="AZ17" s="12"/>
      <c r="BF17" s="12"/>
      <c r="BG17" s="12"/>
      <c r="BH17" s="12"/>
      <c r="BI17" s="12"/>
      <c r="BJ17" s="13"/>
      <c r="BK17" s="12"/>
      <c r="CM17" s="124">
        <f t="shared" si="1"/>
        <v>0</v>
      </c>
      <c r="CN17" s="124" t="str">
        <f t="shared" si="28"/>
        <v>Aug-0</v>
      </c>
      <c r="CO17" s="124" t="str">
        <f t="shared" si="2"/>
        <v>Aug-0</v>
      </c>
      <c r="CP17" s="124">
        <f t="shared" si="3"/>
        <v>0</v>
      </c>
      <c r="CQ17" s="124">
        <f t="shared" si="4"/>
        <v>0</v>
      </c>
      <c r="CR17" s="124">
        <f t="shared" si="5"/>
        <v>0</v>
      </c>
      <c r="CS17" s="124">
        <f t="shared" si="6"/>
        <v>0</v>
      </c>
      <c r="CT17" s="124">
        <f t="shared" si="7"/>
        <v>0</v>
      </c>
      <c r="CU17" s="124">
        <f t="shared" si="8"/>
        <v>0</v>
      </c>
      <c r="CV17" s="124">
        <f t="shared" si="9"/>
        <v>0</v>
      </c>
      <c r="CW17" s="124">
        <f t="shared" si="10"/>
        <v>0</v>
      </c>
      <c r="CX17" s="124">
        <f t="shared" si="11"/>
        <v>0</v>
      </c>
      <c r="CY17" s="124">
        <f t="shared" si="12"/>
        <v>0</v>
      </c>
      <c r="CZ17" s="126">
        <f t="shared" si="13"/>
        <v>0</v>
      </c>
    </row>
    <row r="18" spans="1:104" s="11" customFormat="1" ht="14.25" customHeight="1" x14ac:dyDescent="0.2">
      <c r="A18" s="276" t="str">
        <f>B18&amp;A4</f>
        <v>Sep</v>
      </c>
      <c r="B18" s="85" t="s">
        <v>8</v>
      </c>
      <c r="C18" s="49">
        <f t="shared" si="0"/>
        <v>0</v>
      </c>
      <c r="D18" s="293">
        <f t="shared" si="14"/>
        <v>0</v>
      </c>
      <c r="E18" s="272">
        <f>D18*INDEX('Select Year'!Z$19:AE$19,,MATCH($BN$5,'Select Year'!Z$10:AE$10,0))</f>
        <v>0</v>
      </c>
      <c r="F18" s="282">
        <f t="shared" si="15"/>
        <v>0</v>
      </c>
      <c r="G18" s="280" t="e">
        <f t="shared" si="16"/>
        <v>#DIV/0!</v>
      </c>
      <c r="H18" s="280" t="e">
        <f t="shared" si="17"/>
        <v>#DIV/0!</v>
      </c>
      <c r="I18" s="36" t="e">
        <f>E18*INDEX('Select Year'!AA$11:AC$15,MATCH(Kerosene!C18,'Select Year'!W$11:W$15,0),MATCH($BN$5,'Select Year'!AA$10:AC$10,0))</f>
        <v>#N/A</v>
      </c>
      <c r="J18" s="55"/>
      <c r="K18" s="272">
        <f>J18*INDEX('Select Year'!Z$19:AE$19,,MATCH($BN$5,'Select Year'!Z$10:AE$10,0))</f>
        <v>0</v>
      </c>
      <c r="L18" s="229"/>
      <c r="M18" s="231" t="e">
        <f t="shared" si="18"/>
        <v>#DIV/0!</v>
      </c>
      <c r="N18" s="55"/>
      <c r="O18" s="272">
        <f>N18*INDEX('Select Year'!Z$19:AE$19,,MATCH($BN$5,'Select Year'!Z$10:AE$10,0))</f>
        <v>0</v>
      </c>
      <c r="P18" s="229"/>
      <c r="Q18" s="231" t="e">
        <f t="shared" si="19"/>
        <v>#DIV/0!</v>
      </c>
      <c r="R18" s="55"/>
      <c r="S18" s="272">
        <f>R18*INDEX('Select Year'!Z$19:AE$19,,MATCH($BN$5,'Select Year'!Z$10:AE$10,0))</f>
        <v>0</v>
      </c>
      <c r="T18" s="229"/>
      <c r="U18" s="231" t="e">
        <f t="shared" si="20"/>
        <v>#DIV/0!</v>
      </c>
      <c r="V18" s="55"/>
      <c r="W18" s="272">
        <f>V18*INDEX('Select Year'!Z$19:AE$19,,MATCH($BN$5,'Select Year'!Z$10:AE$10,0))</f>
        <v>0</v>
      </c>
      <c r="X18" s="229"/>
      <c r="Y18" s="231" t="e">
        <f t="shared" si="21"/>
        <v>#DIV/0!</v>
      </c>
      <c r="Z18" s="55"/>
      <c r="AA18" s="272">
        <f>Z18*INDEX('Select Year'!Z$19:AE$19,,MATCH($BN$5,'Select Year'!Z$10:AE$10,0))</f>
        <v>0</v>
      </c>
      <c r="AB18" s="229"/>
      <c r="AC18" s="231" t="e">
        <f t="shared" si="22"/>
        <v>#DIV/0!</v>
      </c>
      <c r="AD18" s="55"/>
      <c r="AE18" s="272">
        <f>AD18*INDEX('Select Year'!Z$19:AE$19,,MATCH($BN$5,'Select Year'!Z$10:AE$10,0))</f>
        <v>0</v>
      </c>
      <c r="AF18" s="229"/>
      <c r="AG18" s="231" t="e">
        <f t="shared" si="23"/>
        <v>#DIV/0!</v>
      </c>
      <c r="AH18" s="55"/>
      <c r="AI18" s="272">
        <f>AH18*INDEX('Select Year'!Z$19:AE$19,,MATCH($BN$5,'Select Year'!Z$10:AE$10,0))</f>
        <v>0</v>
      </c>
      <c r="AJ18" s="229"/>
      <c r="AK18" s="231" t="e">
        <f t="shared" si="24"/>
        <v>#DIV/0!</v>
      </c>
      <c r="AL18" s="55"/>
      <c r="AM18" s="272">
        <f>AL18*INDEX('Select Year'!Z$19:AE$19,,MATCH($BN$5,'Select Year'!Z$10:AE$10,0))</f>
        <v>0</v>
      </c>
      <c r="AN18" s="229"/>
      <c r="AO18" s="231" t="e">
        <f t="shared" si="25"/>
        <v>#DIV/0!</v>
      </c>
      <c r="AP18" s="55"/>
      <c r="AQ18" s="272">
        <f>AP18*INDEX('Select Year'!Z$19:AE$19,,MATCH($BN$5,'Select Year'!Z$10:AE$10,0))</f>
        <v>0</v>
      </c>
      <c r="AR18" s="229"/>
      <c r="AS18" s="231" t="e">
        <f t="shared" si="26"/>
        <v>#DIV/0!</v>
      </c>
      <c r="AT18" s="55"/>
      <c r="AU18" s="272">
        <f>AT18*INDEX('Select Year'!Z$19:AE$19,,MATCH($BN$5,'Select Year'!Z$10:AE$10,0))</f>
        <v>0</v>
      </c>
      <c r="AV18" s="229"/>
      <c r="AW18" s="278" t="e">
        <f t="shared" si="27"/>
        <v>#DIV/0!</v>
      </c>
      <c r="AX18" s="25"/>
      <c r="AY18" s="25"/>
      <c r="AZ18" s="12"/>
      <c r="BF18" s="12"/>
      <c r="BG18" s="12"/>
      <c r="BH18" s="12"/>
      <c r="BI18" s="12"/>
      <c r="BJ18" s="13"/>
      <c r="BK18" s="12"/>
      <c r="CM18" s="124">
        <f t="shared" si="1"/>
        <v>0</v>
      </c>
      <c r="CN18" s="124" t="str">
        <f t="shared" si="28"/>
        <v>Sep-0</v>
      </c>
      <c r="CO18" s="124" t="str">
        <f t="shared" si="2"/>
        <v>Sep-0</v>
      </c>
      <c r="CP18" s="124">
        <f t="shared" si="3"/>
        <v>0</v>
      </c>
      <c r="CQ18" s="124">
        <f t="shared" si="4"/>
        <v>0</v>
      </c>
      <c r="CR18" s="124">
        <f t="shared" si="5"/>
        <v>0</v>
      </c>
      <c r="CS18" s="124">
        <f t="shared" si="6"/>
        <v>0</v>
      </c>
      <c r="CT18" s="124">
        <f t="shared" si="7"/>
        <v>0</v>
      </c>
      <c r="CU18" s="124">
        <f t="shared" si="8"/>
        <v>0</v>
      </c>
      <c r="CV18" s="124">
        <f t="shared" si="9"/>
        <v>0</v>
      </c>
      <c r="CW18" s="124">
        <f t="shared" si="10"/>
        <v>0</v>
      </c>
      <c r="CX18" s="124">
        <f t="shared" si="11"/>
        <v>0</v>
      </c>
      <c r="CY18" s="124">
        <f t="shared" si="12"/>
        <v>0</v>
      </c>
      <c r="CZ18" s="126">
        <f t="shared" si="13"/>
        <v>0</v>
      </c>
    </row>
    <row r="19" spans="1:104" s="11" customFormat="1" ht="14.25" customHeight="1" x14ac:dyDescent="0.2">
      <c r="A19" s="276" t="str">
        <f>B19&amp;A4</f>
        <v>Oct</v>
      </c>
      <c r="B19" s="85" t="s">
        <v>9</v>
      </c>
      <c r="C19" s="49">
        <f t="shared" si="0"/>
        <v>0</v>
      </c>
      <c r="D19" s="293">
        <f t="shared" si="14"/>
        <v>0</v>
      </c>
      <c r="E19" s="272">
        <f>D19*INDEX('Select Year'!Z$19:AE$19,,MATCH($BN$5,'Select Year'!Z$10:AE$10,0))</f>
        <v>0</v>
      </c>
      <c r="F19" s="282">
        <f t="shared" si="15"/>
        <v>0</v>
      </c>
      <c r="G19" s="280" t="e">
        <f t="shared" si="16"/>
        <v>#DIV/0!</v>
      </c>
      <c r="H19" s="280" t="e">
        <f t="shared" si="17"/>
        <v>#DIV/0!</v>
      </c>
      <c r="I19" s="36" t="e">
        <f>E19*INDEX('Select Year'!AA$11:AC$15,MATCH(Kerosene!C19,'Select Year'!W$11:W$15,0),MATCH($BN$5,'Select Year'!AA$10:AC$10,0))</f>
        <v>#N/A</v>
      </c>
      <c r="J19" s="55"/>
      <c r="K19" s="272">
        <f>J19*INDEX('Select Year'!Z$19:AE$19,,MATCH($BN$5,'Select Year'!Z$10:AE$10,0))</f>
        <v>0</v>
      </c>
      <c r="L19" s="229"/>
      <c r="M19" s="231" t="e">
        <f t="shared" si="18"/>
        <v>#DIV/0!</v>
      </c>
      <c r="N19" s="55"/>
      <c r="O19" s="272">
        <f>N19*INDEX('Select Year'!Z$19:AE$19,,MATCH($BN$5,'Select Year'!Z$10:AE$10,0))</f>
        <v>0</v>
      </c>
      <c r="P19" s="229"/>
      <c r="Q19" s="231" t="e">
        <f t="shared" si="19"/>
        <v>#DIV/0!</v>
      </c>
      <c r="R19" s="55"/>
      <c r="S19" s="272">
        <f>R19*INDEX('Select Year'!Z$19:AE$19,,MATCH($BN$5,'Select Year'!Z$10:AE$10,0))</f>
        <v>0</v>
      </c>
      <c r="T19" s="229"/>
      <c r="U19" s="231" t="e">
        <f t="shared" si="20"/>
        <v>#DIV/0!</v>
      </c>
      <c r="V19" s="55"/>
      <c r="W19" s="272">
        <f>V19*INDEX('Select Year'!Z$19:AE$19,,MATCH($BN$5,'Select Year'!Z$10:AE$10,0))</f>
        <v>0</v>
      </c>
      <c r="X19" s="229"/>
      <c r="Y19" s="231" t="e">
        <f t="shared" si="21"/>
        <v>#DIV/0!</v>
      </c>
      <c r="Z19" s="55"/>
      <c r="AA19" s="272">
        <f>Z19*INDEX('Select Year'!Z$19:AE$19,,MATCH($BN$5,'Select Year'!Z$10:AE$10,0))</f>
        <v>0</v>
      </c>
      <c r="AB19" s="229"/>
      <c r="AC19" s="231" t="e">
        <f t="shared" si="22"/>
        <v>#DIV/0!</v>
      </c>
      <c r="AD19" s="55"/>
      <c r="AE19" s="272">
        <f>AD19*INDEX('Select Year'!Z$19:AE$19,,MATCH($BN$5,'Select Year'!Z$10:AE$10,0))</f>
        <v>0</v>
      </c>
      <c r="AF19" s="229"/>
      <c r="AG19" s="231" t="e">
        <f t="shared" si="23"/>
        <v>#DIV/0!</v>
      </c>
      <c r="AH19" s="55"/>
      <c r="AI19" s="272">
        <f>AH19*INDEX('Select Year'!Z$19:AE$19,,MATCH($BN$5,'Select Year'!Z$10:AE$10,0))</f>
        <v>0</v>
      </c>
      <c r="AJ19" s="229"/>
      <c r="AK19" s="231" t="e">
        <f t="shared" si="24"/>
        <v>#DIV/0!</v>
      </c>
      <c r="AL19" s="55"/>
      <c r="AM19" s="272">
        <f>AL19*INDEX('Select Year'!Z$19:AE$19,,MATCH($BN$5,'Select Year'!Z$10:AE$10,0))</f>
        <v>0</v>
      </c>
      <c r="AN19" s="229"/>
      <c r="AO19" s="231" t="e">
        <f t="shared" si="25"/>
        <v>#DIV/0!</v>
      </c>
      <c r="AP19" s="55"/>
      <c r="AQ19" s="272">
        <f>AP19*INDEX('Select Year'!Z$19:AE$19,,MATCH($BN$5,'Select Year'!Z$10:AE$10,0))</f>
        <v>0</v>
      </c>
      <c r="AR19" s="229"/>
      <c r="AS19" s="231" t="e">
        <f t="shared" si="26"/>
        <v>#DIV/0!</v>
      </c>
      <c r="AT19" s="55"/>
      <c r="AU19" s="272">
        <f>AT19*INDEX('Select Year'!Z$19:AE$19,,MATCH($BN$5,'Select Year'!Z$10:AE$10,0))</f>
        <v>0</v>
      </c>
      <c r="AV19" s="229"/>
      <c r="AW19" s="278" t="e">
        <f t="shared" si="27"/>
        <v>#DIV/0!</v>
      </c>
      <c r="AX19" s="25"/>
      <c r="AY19" s="25"/>
      <c r="AZ19" s="12"/>
      <c r="BF19" s="12"/>
      <c r="BG19" s="12"/>
      <c r="BH19" s="12"/>
      <c r="BI19" s="12"/>
      <c r="BJ19" s="13"/>
      <c r="BK19" s="12"/>
      <c r="CM19" s="124">
        <f t="shared" si="1"/>
        <v>0</v>
      </c>
      <c r="CN19" s="124" t="str">
        <f t="shared" si="28"/>
        <v>Oct-0</v>
      </c>
      <c r="CO19" s="124" t="str">
        <f t="shared" si="2"/>
        <v>Oct-0</v>
      </c>
      <c r="CP19" s="124">
        <f t="shared" si="3"/>
        <v>0</v>
      </c>
      <c r="CQ19" s="124">
        <f t="shared" si="4"/>
        <v>0</v>
      </c>
      <c r="CR19" s="124">
        <f t="shared" si="5"/>
        <v>0</v>
      </c>
      <c r="CS19" s="124">
        <f t="shared" si="6"/>
        <v>0</v>
      </c>
      <c r="CT19" s="124">
        <f t="shared" si="7"/>
        <v>0</v>
      </c>
      <c r="CU19" s="124">
        <f t="shared" si="8"/>
        <v>0</v>
      </c>
      <c r="CV19" s="124">
        <f t="shared" si="9"/>
        <v>0</v>
      </c>
      <c r="CW19" s="124">
        <f t="shared" si="10"/>
        <v>0</v>
      </c>
      <c r="CX19" s="124">
        <f t="shared" si="11"/>
        <v>0</v>
      </c>
      <c r="CY19" s="124">
        <f t="shared" si="12"/>
        <v>0</v>
      </c>
      <c r="CZ19" s="126">
        <f t="shared" si="13"/>
        <v>0</v>
      </c>
    </row>
    <row r="20" spans="1:104" s="11" customFormat="1" ht="14.25" customHeight="1" x14ac:dyDescent="0.2">
      <c r="A20" s="276" t="str">
        <f>B20&amp;A4</f>
        <v>Nov</v>
      </c>
      <c r="B20" s="85" t="s">
        <v>10</v>
      </c>
      <c r="C20" s="49">
        <f t="shared" si="0"/>
        <v>0</v>
      </c>
      <c r="D20" s="293">
        <f t="shared" si="14"/>
        <v>0</v>
      </c>
      <c r="E20" s="272">
        <f>D20*INDEX('Select Year'!Z$19:AE$19,,MATCH($BN$5,'Select Year'!Z$10:AE$10,0))</f>
        <v>0</v>
      </c>
      <c r="F20" s="282">
        <f t="shared" si="15"/>
        <v>0</v>
      </c>
      <c r="G20" s="280" t="e">
        <f t="shared" si="16"/>
        <v>#DIV/0!</v>
      </c>
      <c r="H20" s="280" t="e">
        <f t="shared" si="17"/>
        <v>#DIV/0!</v>
      </c>
      <c r="I20" s="36" t="e">
        <f>E20*INDEX('Select Year'!AA$11:AC$15,MATCH(Kerosene!C20,'Select Year'!W$11:W$15,0),MATCH($BN$5,'Select Year'!AA$10:AC$10,0))</f>
        <v>#N/A</v>
      </c>
      <c r="J20" s="55"/>
      <c r="K20" s="272">
        <f>J20*INDEX('Select Year'!Z$19:AE$19,,MATCH($BN$5,'Select Year'!Z$10:AE$10,0))</f>
        <v>0</v>
      </c>
      <c r="L20" s="229"/>
      <c r="M20" s="231" t="e">
        <f t="shared" si="18"/>
        <v>#DIV/0!</v>
      </c>
      <c r="N20" s="55"/>
      <c r="O20" s="272">
        <f>N20*INDEX('Select Year'!Z$19:AE$19,,MATCH($BN$5,'Select Year'!Z$10:AE$10,0))</f>
        <v>0</v>
      </c>
      <c r="P20" s="229"/>
      <c r="Q20" s="231" t="e">
        <f t="shared" si="19"/>
        <v>#DIV/0!</v>
      </c>
      <c r="R20" s="55"/>
      <c r="S20" s="272">
        <f>R20*INDEX('Select Year'!Z$19:AE$19,,MATCH($BN$5,'Select Year'!Z$10:AE$10,0))</f>
        <v>0</v>
      </c>
      <c r="T20" s="229"/>
      <c r="U20" s="231" t="e">
        <f t="shared" si="20"/>
        <v>#DIV/0!</v>
      </c>
      <c r="V20" s="55"/>
      <c r="W20" s="272">
        <f>V20*INDEX('Select Year'!Z$19:AE$19,,MATCH($BN$5,'Select Year'!Z$10:AE$10,0))</f>
        <v>0</v>
      </c>
      <c r="X20" s="229"/>
      <c r="Y20" s="231" t="e">
        <f t="shared" si="21"/>
        <v>#DIV/0!</v>
      </c>
      <c r="Z20" s="55"/>
      <c r="AA20" s="272">
        <f>Z20*INDEX('Select Year'!Z$19:AE$19,,MATCH($BN$5,'Select Year'!Z$10:AE$10,0))</f>
        <v>0</v>
      </c>
      <c r="AB20" s="229"/>
      <c r="AC20" s="231" t="e">
        <f t="shared" si="22"/>
        <v>#DIV/0!</v>
      </c>
      <c r="AD20" s="55"/>
      <c r="AE20" s="272">
        <f>AD20*INDEX('Select Year'!Z$19:AE$19,,MATCH($BN$5,'Select Year'!Z$10:AE$10,0))</f>
        <v>0</v>
      </c>
      <c r="AF20" s="229"/>
      <c r="AG20" s="231" t="e">
        <f t="shared" si="23"/>
        <v>#DIV/0!</v>
      </c>
      <c r="AH20" s="55"/>
      <c r="AI20" s="272">
        <f>AH20*INDEX('Select Year'!Z$19:AE$19,,MATCH($BN$5,'Select Year'!Z$10:AE$10,0))</f>
        <v>0</v>
      </c>
      <c r="AJ20" s="229"/>
      <c r="AK20" s="231" t="e">
        <f t="shared" si="24"/>
        <v>#DIV/0!</v>
      </c>
      <c r="AL20" s="55"/>
      <c r="AM20" s="272">
        <f>AL20*INDEX('Select Year'!Z$19:AE$19,,MATCH($BN$5,'Select Year'!Z$10:AE$10,0))</f>
        <v>0</v>
      </c>
      <c r="AN20" s="229"/>
      <c r="AO20" s="231" t="e">
        <f t="shared" si="25"/>
        <v>#DIV/0!</v>
      </c>
      <c r="AP20" s="55"/>
      <c r="AQ20" s="272">
        <f>AP20*INDEX('Select Year'!Z$19:AE$19,,MATCH($BN$5,'Select Year'!Z$10:AE$10,0))</f>
        <v>0</v>
      </c>
      <c r="AR20" s="229"/>
      <c r="AS20" s="231" t="e">
        <f t="shared" si="26"/>
        <v>#DIV/0!</v>
      </c>
      <c r="AT20" s="55"/>
      <c r="AU20" s="272">
        <f>AT20*INDEX('Select Year'!Z$19:AE$19,,MATCH($BN$5,'Select Year'!Z$10:AE$10,0))</f>
        <v>0</v>
      </c>
      <c r="AV20" s="229"/>
      <c r="AW20" s="278" t="e">
        <f t="shared" si="27"/>
        <v>#DIV/0!</v>
      </c>
      <c r="AX20" s="25"/>
      <c r="AY20" s="25"/>
      <c r="AZ20" s="12"/>
      <c r="BF20" s="12"/>
      <c r="BG20" s="12"/>
      <c r="BH20" s="12"/>
      <c r="BI20" s="12"/>
      <c r="BJ20" s="13"/>
      <c r="BK20" s="12"/>
      <c r="CM20" s="124">
        <f t="shared" si="1"/>
        <v>0</v>
      </c>
      <c r="CN20" s="124" t="str">
        <f t="shared" si="28"/>
        <v>Nov-0</v>
      </c>
      <c r="CO20" s="124" t="str">
        <f t="shared" si="2"/>
        <v>Nov-0</v>
      </c>
      <c r="CP20" s="124">
        <f t="shared" si="3"/>
        <v>0</v>
      </c>
      <c r="CQ20" s="124">
        <f t="shared" si="4"/>
        <v>0</v>
      </c>
      <c r="CR20" s="124">
        <f t="shared" si="5"/>
        <v>0</v>
      </c>
      <c r="CS20" s="124">
        <f t="shared" si="6"/>
        <v>0</v>
      </c>
      <c r="CT20" s="124">
        <f t="shared" si="7"/>
        <v>0</v>
      </c>
      <c r="CU20" s="124">
        <f t="shared" si="8"/>
        <v>0</v>
      </c>
      <c r="CV20" s="124">
        <f t="shared" si="9"/>
        <v>0</v>
      </c>
      <c r="CW20" s="124">
        <f t="shared" si="10"/>
        <v>0</v>
      </c>
      <c r="CX20" s="124">
        <f t="shared" si="11"/>
        <v>0</v>
      </c>
      <c r="CY20" s="124">
        <f t="shared" si="12"/>
        <v>0</v>
      </c>
      <c r="CZ20" s="126">
        <f t="shared" si="13"/>
        <v>0</v>
      </c>
    </row>
    <row r="21" spans="1:104" s="11" customFormat="1" ht="14.25" customHeight="1" thickBot="1" x14ac:dyDescent="0.25">
      <c r="A21" s="276" t="str">
        <f>B21&amp;A4</f>
        <v>Dec</v>
      </c>
      <c r="B21" s="550" t="s">
        <v>11</v>
      </c>
      <c r="C21" s="551">
        <f t="shared" si="0"/>
        <v>0</v>
      </c>
      <c r="D21" s="294">
        <f t="shared" si="14"/>
        <v>0</v>
      </c>
      <c r="E21" s="274">
        <f>D21*INDEX('Select Year'!Z$19:AE$19,,MATCH($BN$5,'Select Year'!Z$10:AE$10,0))</f>
        <v>0</v>
      </c>
      <c r="F21" s="283">
        <f t="shared" si="15"/>
        <v>0</v>
      </c>
      <c r="G21" s="281" t="e">
        <f t="shared" si="16"/>
        <v>#DIV/0!</v>
      </c>
      <c r="H21" s="281" t="e">
        <f t="shared" si="17"/>
        <v>#DIV/0!</v>
      </c>
      <c r="I21" s="235" t="e">
        <f>E21*INDEX('Select Year'!AA$11:AC$15,MATCH(Kerosene!C21,'Select Year'!W$11:W$15,0),MATCH($BN$5,'Select Year'!AA$10:AC$10,0))</f>
        <v>#N/A</v>
      </c>
      <c r="J21" s="87"/>
      <c r="K21" s="274">
        <f>J21*INDEX('Select Year'!Z$19:AE$19,,MATCH($BN$5,'Select Year'!Z$10:AE$10,0))</f>
        <v>0</v>
      </c>
      <c r="L21" s="95"/>
      <c r="M21" s="232" t="e">
        <f t="shared" si="18"/>
        <v>#DIV/0!</v>
      </c>
      <c r="N21" s="87"/>
      <c r="O21" s="274">
        <f>N21*INDEX('Select Year'!Z$19:AE$19,,MATCH($BN$5,'Select Year'!Z$10:AE$10,0))</f>
        <v>0</v>
      </c>
      <c r="P21" s="95"/>
      <c r="Q21" s="232" t="e">
        <f t="shared" si="19"/>
        <v>#DIV/0!</v>
      </c>
      <c r="R21" s="87"/>
      <c r="S21" s="274">
        <f>R21*INDEX('Select Year'!Z$19:AE$19,,MATCH($BN$5,'Select Year'!Z$10:AE$10,0))</f>
        <v>0</v>
      </c>
      <c r="T21" s="95"/>
      <c r="U21" s="232" t="e">
        <f t="shared" si="20"/>
        <v>#DIV/0!</v>
      </c>
      <c r="V21" s="87"/>
      <c r="W21" s="274">
        <f>V21*INDEX('Select Year'!Z$19:AE$19,,MATCH($BN$5,'Select Year'!Z$10:AE$10,0))</f>
        <v>0</v>
      </c>
      <c r="X21" s="95"/>
      <c r="Y21" s="232" t="e">
        <f t="shared" si="21"/>
        <v>#DIV/0!</v>
      </c>
      <c r="Z21" s="87"/>
      <c r="AA21" s="274">
        <f>Z21*INDEX('Select Year'!Z$19:AE$19,,MATCH($BN$5,'Select Year'!Z$10:AE$10,0))</f>
        <v>0</v>
      </c>
      <c r="AB21" s="95"/>
      <c r="AC21" s="232" t="e">
        <f t="shared" si="22"/>
        <v>#DIV/0!</v>
      </c>
      <c r="AD21" s="87"/>
      <c r="AE21" s="274">
        <f>AD21*INDEX('Select Year'!Z$19:AE$19,,MATCH($BN$5,'Select Year'!Z$10:AE$10,0))</f>
        <v>0</v>
      </c>
      <c r="AF21" s="95"/>
      <c r="AG21" s="232" t="e">
        <f t="shared" si="23"/>
        <v>#DIV/0!</v>
      </c>
      <c r="AH21" s="87"/>
      <c r="AI21" s="274">
        <f>AH21*INDEX('Select Year'!Z$19:AE$19,,MATCH($BN$5,'Select Year'!Z$10:AE$10,0))</f>
        <v>0</v>
      </c>
      <c r="AJ21" s="95"/>
      <c r="AK21" s="232" t="e">
        <f t="shared" si="24"/>
        <v>#DIV/0!</v>
      </c>
      <c r="AL21" s="87"/>
      <c r="AM21" s="274">
        <f>AL21*INDEX('Select Year'!Z$19:AE$19,,MATCH($BN$5,'Select Year'!Z$10:AE$10,0))</f>
        <v>0</v>
      </c>
      <c r="AN21" s="95"/>
      <c r="AO21" s="232" t="e">
        <f t="shared" si="25"/>
        <v>#DIV/0!</v>
      </c>
      <c r="AP21" s="87"/>
      <c r="AQ21" s="274">
        <f>AP21*INDEX('Select Year'!Z$19:AE$19,,MATCH($BN$5,'Select Year'!Z$10:AE$10,0))</f>
        <v>0</v>
      </c>
      <c r="AR21" s="95"/>
      <c r="AS21" s="232" t="e">
        <f t="shared" si="26"/>
        <v>#DIV/0!</v>
      </c>
      <c r="AT21" s="87"/>
      <c r="AU21" s="274">
        <f>AT21*INDEX('Select Year'!Z$19:AE$19,,MATCH($BN$5,'Select Year'!Z$10:AE$10,0))</f>
        <v>0</v>
      </c>
      <c r="AV21" s="95"/>
      <c r="AW21" s="279" t="e">
        <f t="shared" si="27"/>
        <v>#DIV/0!</v>
      </c>
      <c r="AY21" s="12"/>
      <c r="AZ21" s="12"/>
      <c r="BF21" s="12"/>
      <c r="BG21" s="12"/>
      <c r="BH21" s="12"/>
      <c r="BI21" s="12"/>
      <c r="BJ21" s="13"/>
      <c r="BK21" s="12"/>
      <c r="CM21" s="124">
        <f t="shared" si="1"/>
        <v>0</v>
      </c>
      <c r="CN21" s="124" t="str">
        <f t="shared" si="28"/>
        <v>Dec-0</v>
      </c>
      <c r="CO21" s="124" t="str">
        <f t="shared" si="2"/>
        <v>Dec-0</v>
      </c>
      <c r="CP21" s="124">
        <f t="shared" si="3"/>
        <v>0</v>
      </c>
      <c r="CQ21" s="124">
        <f t="shared" si="4"/>
        <v>0</v>
      </c>
      <c r="CR21" s="124">
        <f t="shared" si="5"/>
        <v>0</v>
      </c>
      <c r="CS21" s="124">
        <f t="shared" si="6"/>
        <v>0</v>
      </c>
      <c r="CT21" s="124">
        <f t="shared" si="7"/>
        <v>0</v>
      </c>
      <c r="CU21" s="124">
        <f t="shared" si="8"/>
        <v>0</v>
      </c>
      <c r="CV21" s="124">
        <f t="shared" si="9"/>
        <v>0</v>
      </c>
      <c r="CW21" s="124">
        <f t="shared" si="10"/>
        <v>0</v>
      </c>
      <c r="CX21" s="124">
        <f t="shared" si="11"/>
        <v>0</v>
      </c>
      <c r="CY21" s="124">
        <f t="shared" si="12"/>
        <v>0</v>
      </c>
      <c r="CZ21" s="126">
        <f t="shared" si="13"/>
        <v>0</v>
      </c>
    </row>
    <row r="22" spans="1:104" s="40" customFormat="1" ht="19.5" customHeight="1" thickBot="1" x14ac:dyDescent="0.25">
      <c r="A22" s="9" t="str">
        <f>B22&amp;A4</f>
        <v>Total</v>
      </c>
      <c r="B22" s="114" t="s">
        <v>24</v>
      </c>
      <c r="C22" s="552">
        <f>Year1</f>
        <v>0</v>
      </c>
      <c r="D22" s="69">
        <f>SUM(D10:D21)</f>
        <v>0</v>
      </c>
      <c r="E22" s="70">
        <f>SUM(E10:E21)</f>
        <v>0</v>
      </c>
      <c r="F22" s="71">
        <f>SUM(F10:F21)</f>
        <v>0</v>
      </c>
      <c r="G22" s="72" t="str">
        <f>IF((J22)=0,"",F22/(D22))</f>
        <v/>
      </c>
      <c r="H22" s="72" t="str">
        <f>IF((J22)=0,"",F22/(E22))</f>
        <v/>
      </c>
      <c r="I22" s="73" t="e">
        <f>SUM(I10:I21)</f>
        <v>#N/A</v>
      </c>
      <c r="J22" s="70">
        <f>SUM(J10:J21)</f>
        <v>0</v>
      </c>
      <c r="K22" s="70">
        <f>SUM(K10:K21)</f>
        <v>0</v>
      </c>
      <c r="L22" s="71">
        <f>SUM(L10:L21)</f>
        <v>0</v>
      </c>
      <c r="M22" s="269" t="e">
        <f>L22/J22</f>
        <v>#DIV/0!</v>
      </c>
      <c r="N22" s="70">
        <f>SUM(N10:N21)</f>
        <v>0</v>
      </c>
      <c r="O22" s="70">
        <f>SUM(O10:O21)</f>
        <v>0</v>
      </c>
      <c r="P22" s="71">
        <f>SUM(P10:P21)</f>
        <v>0</v>
      </c>
      <c r="Q22" s="269" t="e">
        <f>P22/N22</f>
        <v>#DIV/0!</v>
      </c>
      <c r="R22" s="70">
        <f>SUM(R10:R21)</f>
        <v>0</v>
      </c>
      <c r="S22" s="70">
        <f>SUM(S10:S21)</f>
        <v>0</v>
      </c>
      <c r="T22" s="71">
        <f>SUM(T10:T21)</f>
        <v>0</v>
      </c>
      <c r="U22" s="269" t="e">
        <f>T22/R22</f>
        <v>#DIV/0!</v>
      </c>
      <c r="V22" s="70">
        <f>SUM(V10:V21)</f>
        <v>0</v>
      </c>
      <c r="W22" s="70">
        <f>SUM(W10:W21)</f>
        <v>0</v>
      </c>
      <c r="X22" s="71">
        <f>SUM(X10:X21)</f>
        <v>0</v>
      </c>
      <c r="Y22" s="269" t="e">
        <f>X22/V22</f>
        <v>#DIV/0!</v>
      </c>
      <c r="Z22" s="70">
        <f>SUM(Z10:Z21)</f>
        <v>0</v>
      </c>
      <c r="AA22" s="70">
        <f>SUM(AA10:AA21)</f>
        <v>0</v>
      </c>
      <c r="AB22" s="71">
        <f>SUM(AB10:AB21)</f>
        <v>0</v>
      </c>
      <c r="AC22" s="269" t="e">
        <f>AB22/Z22</f>
        <v>#DIV/0!</v>
      </c>
      <c r="AD22" s="70">
        <f>SUM(AD10:AD21)</f>
        <v>0</v>
      </c>
      <c r="AE22" s="70">
        <f>SUM(AE10:AE21)</f>
        <v>0</v>
      </c>
      <c r="AF22" s="71">
        <f>SUM(AF10:AF21)</f>
        <v>0</v>
      </c>
      <c r="AG22" s="269" t="e">
        <f>AF22/AD22</f>
        <v>#DIV/0!</v>
      </c>
      <c r="AH22" s="70">
        <f>SUM(AH10:AH21)</f>
        <v>0</v>
      </c>
      <c r="AI22" s="70">
        <f>SUM(AI10:AI21)</f>
        <v>0</v>
      </c>
      <c r="AJ22" s="71">
        <f>SUM(AJ10:AJ21)</f>
        <v>0</v>
      </c>
      <c r="AK22" s="269" t="e">
        <f>AJ22/AH22</f>
        <v>#DIV/0!</v>
      </c>
      <c r="AL22" s="70">
        <f>SUM(AL10:AL21)</f>
        <v>0</v>
      </c>
      <c r="AM22" s="70">
        <f>SUM(AM10:AM21)</f>
        <v>0</v>
      </c>
      <c r="AN22" s="71">
        <f>SUM(AN10:AN21)</f>
        <v>0</v>
      </c>
      <c r="AO22" s="269" t="e">
        <f>AN22/AL22</f>
        <v>#DIV/0!</v>
      </c>
      <c r="AP22" s="70">
        <f>SUM(AP10:AP21)</f>
        <v>0</v>
      </c>
      <c r="AQ22" s="70">
        <f>SUM(AQ10:AQ21)</f>
        <v>0</v>
      </c>
      <c r="AR22" s="71">
        <f>SUM(AR10:AR21)</f>
        <v>0</v>
      </c>
      <c r="AS22" s="269" t="e">
        <f>AR22/AP22</f>
        <v>#DIV/0!</v>
      </c>
      <c r="AT22" s="70">
        <f>SUM(AT10:AT21)</f>
        <v>0</v>
      </c>
      <c r="AU22" s="70">
        <f>SUM(AU10:AU21)</f>
        <v>0</v>
      </c>
      <c r="AV22" s="71">
        <f>SUM(AV10:AV21)</f>
        <v>0</v>
      </c>
      <c r="AW22" s="269" t="e">
        <f>AV22/AT22</f>
        <v>#DIV/0!</v>
      </c>
      <c r="AY22" s="41"/>
      <c r="AZ22" s="41"/>
      <c r="BF22" s="41"/>
      <c r="BG22" s="41"/>
      <c r="BH22" s="41"/>
      <c r="BI22" s="42"/>
      <c r="BJ22" s="41"/>
      <c r="BK22" s="41"/>
      <c r="CM22" s="128"/>
      <c r="CN22" s="128"/>
      <c r="CO22" s="128"/>
      <c r="CP22" s="128"/>
      <c r="CQ22" s="128"/>
      <c r="CR22" s="128"/>
      <c r="CS22" s="128"/>
      <c r="CT22" s="128"/>
      <c r="CU22" s="128"/>
      <c r="CV22" s="128"/>
      <c r="CW22" s="128"/>
      <c r="CX22" s="128"/>
      <c r="CY22" s="128"/>
      <c r="CZ22" s="129"/>
    </row>
    <row r="23" spans="1:104" s="27" customFormat="1" ht="15" customHeight="1" thickBot="1" x14ac:dyDescent="0.25">
      <c r="A23" s="31"/>
      <c r="B23" s="43"/>
      <c r="C23" s="43"/>
      <c r="D23" s="44"/>
      <c r="F23" s="45"/>
      <c r="G23" s="45"/>
      <c r="H23" s="46"/>
      <c r="I23" s="47"/>
      <c r="J23" s="44"/>
      <c r="K23" s="44"/>
      <c r="L23" s="45"/>
      <c r="M23" s="46"/>
      <c r="N23" s="44"/>
      <c r="O23" s="44"/>
      <c r="P23" s="45"/>
      <c r="Q23" s="46"/>
      <c r="R23" s="44"/>
      <c r="S23" s="44"/>
      <c r="T23" s="45"/>
      <c r="U23" s="46"/>
      <c r="V23" s="44"/>
      <c r="W23" s="44"/>
      <c r="X23" s="45"/>
      <c r="Y23" s="46"/>
      <c r="Z23" s="44"/>
      <c r="AA23" s="44"/>
      <c r="AB23" s="45"/>
      <c r="AC23" s="46"/>
      <c r="AD23" s="44"/>
      <c r="AE23" s="44"/>
      <c r="AF23" s="45"/>
      <c r="AG23" s="46"/>
      <c r="AH23" s="44"/>
      <c r="AI23" s="44"/>
      <c r="AJ23" s="45"/>
      <c r="AK23" s="46"/>
      <c r="AL23" s="44"/>
      <c r="AM23" s="44"/>
      <c r="AN23" s="45"/>
      <c r="AO23" s="46"/>
      <c r="AP23" s="44"/>
      <c r="AQ23" s="44"/>
      <c r="AR23" s="45"/>
      <c r="AS23" s="46"/>
      <c r="AT23" s="44"/>
      <c r="AU23" s="44"/>
      <c r="AV23" s="45"/>
      <c r="AW23" s="46"/>
      <c r="AY23" s="28"/>
      <c r="AZ23" s="28"/>
      <c r="BF23" s="28"/>
      <c r="BG23" s="28"/>
      <c r="BH23" s="28"/>
      <c r="BI23" s="29"/>
      <c r="BJ23" s="28"/>
      <c r="BK23" s="28"/>
    </row>
    <row r="24" spans="1:104" s="27" customFormat="1" ht="15" customHeight="1" x14ac:dyDescent="0.2">
      <c r="A24" s="31"/>
      <c r="B24" s="591">
        <f>Year1</f>
        <v>0</v>
      </c>
      <c r="C24" s="592"/>
      <c r="D24" s="406"/>
      <c r="E24" s="406"/>
      <c r="F24" s="407"/>
      <c r="G24" s="407"/>
      <c r="H24" s="408"/>
      <c r="I24" s="409"/>
      <c r="J24" s="406"/>
      <c r="K24" s="406"/>
      <c r="L24" s="407"/>
      <c r="M24" s="408"/>
      <c r="N24" s="406"/>
      <c r="O24" s="406"/>
      <c r="P24" s="407"/>
      <c r="Q24" s="408"/>
      <c r="R24" s="406"/>
      <c r="S24" s="463"/>
      <c r="T24" s="45"/>
      <c r="U24" s="46"/>
      <c r="V24" s="44"/>
      <c r="W24" s="44"/>
      <c r="X24" s="45"/>
      <c r="Y24" s="46"/>
      <c r="Z24" s="44"/>
      <c r="AA24" s="44"/>
      <c r="AB24" s="45"/>
      <c r="AC24" s="46"/>
      <c r="AD24" s="44"/>
      <c r="AE24" s="44"/>
      <c r="AF24" s="45"/>
      <c r="AG24" s="46"/>
      <c r="AH24" s="44"/>
      <c r="AI24" s="44"/>
      <c r="AJ24" s="45"/>
      <c r="AK24" s="46"/>
      <c r="AL24" s="44"/>
      <c r="AM24" s="44"/>
      <c r="AN24" s="45"/>
      <c r="AO24" s="46"/>
      <c r="AP24" s="44"/>
      <c r="AQ24" s="44"/>
      <c r="AR24" s="45"/>
      <c r="AS24" s="46"/>
      <c r="AT24" s="44"/>
      <c r="AU24" s="44"/>
      <c r="AV24" s="45"/>
      <c r="AW24" s="46"/>
      <c r="AY24" s="28"/>
      <c r="AZ24" s="28"/>
      <c r="BF24" s="28"/>
      <c r="BG24" s="28"/>
      <c r="BH24" s="28"/>
      <c r="BI24" s="29"/>
      <c r="BJ24" s="28"/>
      <c r="BK24" s="28"/>
    </row>
    <row r="25" spans="1:104" s="27" customFormat="1" ht="75.75" customHeight="1" x14ac:dyDescent="0.2">
      <c r="A25" s="31"/>
      <c r="B25" s="593"/>
      <c r="C25" s="594"/>
      <c r="D25" s="411"/>
      <c r="E25" s="411"/>
      <c r="F25" s="412"/>
      <c r="G25" s="412"/>
      <c r="H25" s="413"/>
      <c r="I25" s="414"/>
      <c r="J25" s="411"/>
      <c r="K25" s="411"/>
      <c r="L25" s="412"/>
      <c r="M25" s="413"/>
      <c r="N25" s="411"/>
      <c r="O25" s="411"/>
      <c r="P25" s="412"/>
      <c r="Q25" s="413"/>
      <c r="R25" s="411"/>
      <c r="S25" s="464"/>
      <c r="T25" s="45"/>
      <c r="U25" s="46"/>
      <c r="V25" s="44"/>
      <c r="W25" s="44"/>
      <c r="X25" s="45"/>
      <c r="Y25" s="46"/>
      <c r="Z25" s="44"/>
      <c r="AA25" s="44"/>
      <c r="AB25" s="45"/>
      <c r="AC25" s="46"/>
      <c r="AD25" s="44"/>
      <c r="AE25" s="44"/>
      <c r="AF25" s="45"/>
      <c r="AG25" s="46"/>
      <c r="AH25" s="44"/>
      <c r="AI25" s="44"/>
      <c r="AJ25" s="45"/>
      <c r="AK25" s="46"/>
      <c r="AL25" s="44"/>
      <c r="AM25" s="44"/>
      <c r="AN25" s="45"/>
      <c r="AO25" s="46"/>
      <c r="AP25" s="44"/>
      <c r="AQ25" s="44"/>
      <c r="AR25" s="45"/>
      <c r="AS25" s="46"/>
      <c r="AT25" s="44"/>
      <c r="AU25" s="44"/>
      <c r="AV25" s="45"/>
      <c r="AW25" s="46"/>
      <c r="AY25" s="28"/>
      <c r="AZ25" s="28"/>
      <c r="BF25" s="28"/>
      <c r="BG25" s="28"/>
      <c r="BH25" s="28"/>
      <c r="BI25" s="29"/>
      <c r="BJ25" s="28"/>
      <c r="BK25" s="28"/>
    </row>
    <row r="26" spans="1:104" s="27" customFormat="1" ht="75.75" customHeight="1" x14ac:dyDescent="0.2">
      <c r="A26" s="31"/>
      <c r="B26" s="593"/>
      <c r="C26" s="594"/>
      <c r="D26" s="411"/>
      <c r="E26" s="411"/>
      <c r="F26" s="412"/>
      <c r="G26" s="412"/>
      <c r="H26" s="413"/>
      <c r="I26" s="414"/>
      <c r="J26" s="411"/>
      <c r="K26" s="411"/>
      <c r="L26" s="412"/>
      <c r="M26" s="413"/>
      <c r="N26" s="411"/>
      <c r="O26" s="411"/>
      <c r="P26" s="412"/>
      <c r="Q26" s="413"/>
      <c r="R26" s="411"/>
      <c r="S26" s="464"/>
      <c r="T26" s="45"/>
      <c r="U26" s="46"/>
      <c r="V26" s="44"/>
      <c r="W26" s="44"/>
      <c r="X26" s="45"/>
      <c r="Y26" s="46"/>
      <c r="Z26" s="44"/>
      <c r="AA26" s="44"/>
      <c r="AB26" s="45"/>
      <c r="AC26" s="46"/>
      <c r="AD26" s="44"/>
      <c r="AE26" s="44"/>
      <c r="AF26" s="45"/>
      <c r="AG26" s="46"/>
      <c r="AH26" s="44"/>
      <c r="AI26" s="44"/>
      <c r="AJ26" s="45"/>
      <c r="AK26" s="46"/>
      <c r="AL26" s="44"/>
      <c r="AM26" s="44"/>
      <c r="AN26" s="45"/>
      <c r="AO26" s="46"/>
      <c r="AP26" s="44"/>
      <c r="AQ26" s="44"/>
      <c r="AR26" s="45"/>
      <c r="AS26" s="46"/>
      <c r="AT26" s="44"/>
      <c r="AU26" s="44"/>
      <c r="AV26" s="45"/>
      <c r="AW26" s="46"/>
      <c r="AY26" s="28"/>
      <c r="AZ26" s="28"/>
      <c r="BF26" s="28"/>
      <c r="BG26" s="28"/>
      <c r="BH26" s="28"/>
      <c r="BI26" s="29"/>
      <c r="BJ26" s="28"/>
      <c r="BK26" s="28"/>
    </row>
    <row r="27" spans="1:104" s="27" customFormat="1" ht="75.75" customHeight="1" x14ac:dyDescent="0.2">
      <c r="A27" s="31"/>
      <c r="B27" s="593"/>
      <c r="C27" s="594"/>
      <c r="D27" s="411"/>
      <c r="E27" s="411"/>
      <c r="F27" s="412"/>
      <c r="G27" s="412"/>
      <c r="H27" s="413"/>
      <c r="I27" s="414"/>
      <c r="J27" s="411"/>
      <c r="K27" s="411"/>
      <c r="L27" s="412"/>
      <c r="M27" s="413"/>
      <c r="N27" s="411"/>
      <c r="O27" s="411"/>
      <c r="P27" s="412"/>
      <c r="Q27" s="413"/>
      <c r="R27" s="411"/>
      <c r="S27" s="464"/>
      <c r="T27" s="45"/>
      <c r="U27" s="46"/>
      <c r="V27" s="44"/>
      <c r="W27" s="44"/>
      <c r="X27" s="45"/>
      <c r="Y27" s="46"/>
      <c r="Z27" s="44"/>
      <c r="AA27" s="44"/>
      <c r="AB27" s="45"/>
      <c r="AC27" s="46"/>
      <c r="AD27" s="44"/>
      <c r="AE27" s="44"/>
      <c r="AF27" s="45"/>
      <c r="AG27" s="46"/>
      <c r="AH27" s="44"/>
      <c r="AI27" s="44"/>
      <c r="AJ27" s="45"/>
      <c r="AK27" s="46"/>
      <c r="AL27" s="44"/>
      <c r="AM27" s="44"/>
      <c r="AN27" s="45"/>
      <c r="AO27" s="46"/>
      <c r="AP27" s="44"/>
      <c r="AQ27" s="44"/>
      <c r="AR27" s="45"/>
      <c r="AS27" s="46"/>
      <c r="AT27" s="44"/>
      <c r="AU27" s="44"/>
      <c r="AV27" s="45"/>
      <c r="AW27" s="46"/>
      <c r="AY27" s="28"/>
      <c r="AZ27" s="28"/>
      <c r="BF27" s="28"/>
      <c r="BG27" s="28"/>
      <c r="BH27" s="28"/>
      <c r="BI27" s="29"/>
      <c r="BJ27" s="28"/>
      <c r="BK27" s="28"/>
    </row>
    <row r="28" spans="1:104" s="27" customFormat="1" ht="75.75" customHeight="1" thickBot="1" x14ac:dyDescent="0.25">
      <c r="A28" s="31"/>
      <c r="B28" s="595"/>
      <c r="C28" s="596"/>
      <c r="D28" s="416"/>
      <c r="E28" s="416"/>
      <c r="F28" s="417"/>
      <c r="G28" s="417"/>
      <c r="H28" s="418"/>
      <c r="I28" s="419"/>
      <c r="J28" s="416"/>
      <c r="K28" s="416"/>
      <c r="L28" s="417"/>
      <c r="M28" s="418"/>
      <c r="N28" s="416"/>
      <c r="O28" s="416"/>
      <c r="P28" s="417"/>
      <c r="Q28" s="418"/>
      <c r="R28" s="416"/>
      <c r="S28" s="465"/>
      <c r="T28" s="45"/>
      <c r="U28" s="46"/>
      <c r="V28" s="44"/>
      <c r="W28" s="44"/>
      <c r="X28" s="45"/>
      <c r="Y28" s="46"/>
      <c r="Z28" s="44"/>
      <c r="AA28" s="44"/>
      <c r="AB28" s="45"/>
      <c r="AC28" s="46"/>
      <c r="AD28" s="44"/>
      <c r="AE28" s="44"/>
      <c r="AF28" s="45"/>
      <c r="AG28" s="46"/>
      <c r="AH28" s="44"/>
      <c r="AI28" s="44"/>
      <c r="AJ28" s="45"/>
      <c r="AK28" s="46"/>
      <c r="AL28" s="44"/>
      <c r="AM28" s="44"/>
      <c r="AN28" s="45"/>
      <c r="AO28" s="46"/>
      <c r="AP28" s="44"/>
      <c r="AQ28" s="44"/>
      <c r="AR28" s="45"/>
      <c r="AS28" s="46"/>
      <c r="AT28" s="44"/>
      <c r="AU28" s="44"/>
      <c r="AV28" s="45"/>
      <c r="AW28" s="46"/>
      <c r="AY28" s="28"/>
      <c r="AZ28" s="28"/>
      <c r="BF28" s="28"/>
      <c r="BG28" s="28"/>
      <c r="BH28" s="28"/>
      <c r="BI28" s="29"/>
      <c r="BJ28" s="28"/>
      <c r="BK28" s="28"/>
    </row>
    <row r="29" spans="1:104" s="27" customFormat="1" ht="75.75" customHeight="1" x14ac:dyDescent="0.2">
      <c r="A29" s="31"/>
      <c r="B29" s="620">
        <f>B24</f>
        <v>0</v>
      </c>
      <c r="C29" s="599"/>
      <c r="D29" s="421"/>
      <c r="E29" s="421"/>
      <c r="F29" s="422"/>
      <c r="G29" s="422"/>
      <c r="H29" s="423"/>
      <c r="I29" s="424"/>
      <c r="J29" s="421"/>
      <c r="K29" s="421"/>
      <c r="L29" s="422"/>
      <c r="M29" s="423"/>
      <c r="N29" s="421"/>
      <c r="O29" s="421"/>
      <c r="P29" s="422"/>
      <c r="Q29" s="423"/>
      <c r="R29" s="421"/>
      <c r="S29" s="421"/>
      <c r="T29" s="422"/>
      <c r="U29" s="423"/>
      <c r="V29" s="421"/>
      <c r="W29" s="421"/>
      <c r="X29" s="422"/>
      <c r="Y29" s="423"/>
      <c r="Z29" s="421"/>
      <c r="AA29" s="421"/>
      <c r="AB29" s="45"/>
      <c r="AC29" s="46"/>
      <c r="AD29" s="44"/>
      <c r="AE29" s="44"/>
      <c r="AF29" s="45"/>
      <c r="AG29" s="46"/>
      <c r="AH29" s="44"/>
      <c r="AI29" s="44"/>
      <c r="AJ29" s="45"/>
      <c r="AK29" s="46"/>
      <c r="AL29" s="44"/>
      <c r="AM29" s="44"/>
      <c r="AN29" s="45"/>
      <c r="AO29" s="46"/>
      <c r="AP29" s="44"/>
      <c r="AQ29" s="44"/>
      <c r="AR29" s="45"/>
      <c r="AS29" s="46"/>
      <c r="AT29" s="44"/>
      <c r="AU29" s="44"/>
      <c r="AV29" s="45"/>
      <c r="AW29" s="46"/>
      <c r="AY29" s="28"/>
      <c r="AZ29" s="28"/>
      <c r="BF29" s="28"/>
      <c r="BG29" s="28"/>
      <c r="BH29" s="28"/>
      <c r="BI29" s="29"/>
      <c r="BJ29" s="28"/>
      <c r="BK29" s="28"/>
    </row>
    <row r="30" spans="1:104" s="27" customFormat="1" ht="75.75" customHeight="1" x14ac:dyDescent="0.2">
      <c r="A30" s="31"/>
      <c r="B30" s="599"/>
      <c r="C30" s="599"/>
      <c r="D30" s="421"/>
      <c r="E30" s="421"/>
      <c r="F30" s="422"/>
      <c r="G30" s="422"/>
      <c r="H30" s="423"/>
      <c r="I30" s="424"/>
      <c r="J30" s="421"/>
      <c r="K30" s="421"/>
      <c r="L30" s="422"/>
      <c r="M30" s="423"/>
      <c r="N30" s="421"/>
      <c r="O30" s="421"/>
      <c r="P30" s="422"/>
      <c r="Q30" s="423"/>
      <c r="R30" s="421"/>
      <c r="S30" s="421"/>
      <c r="T30" s="422"/>
      <c r="U30" s="423"/>
      <c r="V30" s="421"/>
      <c r="W30" s="421"/>
      <c r="X30" s="422"/>
      <c r="Y30" s="423"/>
      <c r="Z30" s="421"/>
      <c r="AA30" s="421"/>
      <c r="AB30" s="45"/>
      <c r="AC30" s="46"/>
      <c r="AD30" s="44"/>
      <c r="AE30" s="44"/>
      <c r="AF30" s="45"/>
      <c r="AG30" s="46"/>
      <c r="AH30" s="44"/>
      <c r="AI30" s="44"/>
      <c r="AJ30" s="45"/>
      <c r="AK30" s="46"/>
      <c r="AL30" s="44"/>
      <c r="AM30" s="44"/>
      <c r="AN30" s="45"/>
      <c r="AO30" s="46"/>
      <c r="AP30" s="44"/>
      <c r="AQ30" s="44"/>
      <c r="AR30" s="45"/>
      <c r="AS30" s="46"/>
      <c r="AT30" s="44"/>
      <c r="AU30" s="44"/>
      <c r="AV30" s="45"/>
      <c r="AW30" s="46"/>
      <c r="AY30" s="28"/>
      <c r="AZ30" s="28"/>
      <c r="BF30" s="28"/>
      <c r="BG30" s="28"/>
      <c r="BH30" s="28"/>
      <c r="BI30" s="29"/>
      <c r="BJ30" s="28"/>
      <c r="BK30" s="28"/>
    </row>
    <row r="31" spans="1:104" s="27" customFormat="1" ht="75.75" customHeight="1" x14ac:dyDescent="0.2">
      <c r="A31" s="31"/>
      <c r="B31" s="599"/>
      <c r="C31" s="599"/>
      <c r="D31" s="421"/>
      <c r="E31" s="421"/>
      <c r="F31" s="422"/>
      <c r="G31" s="422"/>
      <c r="H31" s="423"/>
      <c r="I31" s="424"/>
      <c r="J31" s="421"/>
      <c r="K31" s="421"/>
      <c r="L31" s="422"/>
      <c r="M31" s="423"/>
      <c r="N31" s="421"/>
      <c r="O31" s="421"/>
      <c r="P31" s="422"/>
      <c r="Q31" s="423"/>
      <c r="R31" s="421"/>
      <c r="S31" s="421"/>
      <c r="T31" s="422"/>
      <c r="U31" s="423"/>
      <c r="V31" s="421"/>
      <c r="W31" s="421"/>
      <c r="X31" s="422"/>
      <c r="Y31" s="423"/>
      <c r="Z31" s="421"/>
      <c r="AA31" s="421"/>
      <c r="AB31" s="45"/>
      <c r="AC31" s="46"/>
      <c r="AD31" s="44"/>
      <c r="AE31" s="44"/>
      <c r="AF31" s="45"/>
      <c r="AG31" s="46"/>
      <c r="AH31" s="44"/>
      <c r="AI31" s="44"/>
      <c r="AJ31" s="45"/>
      <c r="AK31" s="46"/>
      <c r="AL31" s="44"/>
      <c r="AM31" s="44"/>
      <c r="AN31" s="45"/>
      <c r="AO31" s="46"/>
      <c r="AP31" s="44"/>
      <c r="AQ31" s="44"/>
      <c r="AR31" s="45"/>
      <c r="AS31" s="46"/>
      <c r="AT31" s="44"/>
      <c r="AU31" s="44"/>
      <c r="AV31" s="45"/>
      <c r="AW31" s="46"/>
      <c r="AY31" s="28"/>
      <c r="AZ31" s="28"/>
      <c r="BF31" s="28"/>
      <c r="BG31" s="28"/>
      <c r="BH31" s="28"/>
      <c r="BI31" s="29"/>
      <c r="BJ31" s="28"/>
      <c r="BK31" s="28"/>
    </row>
    <row r="32" spans="1:104" s="27" customFormat="1" ht="75.75" customHeight="1" x14ac:dyDescent="0.2">
      <c r="A32" s="31"/>
      <c r="B32" s="599"/>
      <c r="C32" s="599"/>
      <c r="D32" s="421"/>
      <c r="E32" s="421"/>
      <c r="F32" s="422"/>
      <c r="G32" s="422"/>
      <c r="H32" s="423"/>
      <c r="I32" s="424"/>
      <c r="J32" s="421"/>
      <c r="K32" s="421"/>
      <c r="L32" s="422"/>
      <c r="M32" s="423"/>
      <c r="N32" s="421"/>
      <c r="O32" s="421"/>
      <c r="P32" s="422"/>
      <c r="Q32" s="423"/>
      <c r="R32" s="421"/>
      <c r="S32" s="421"/>
      <c r="T32" s="422"/>
      <c r="U32" s="423"/>
      <c r="V32" s="421"/>
      <c r="W32" s="421"/>
      <c r="X32" s="422"/>
      <c r="Y32" s="423"/>
      <c r="Z32" s="421"/>
      <c r="AA32" s="421"/>
      <c r="AB32" s="45"/>
      <c r="AC32" s="46"/>
      <c r="AD32" s="44"/>
      <c r="AE32" s="44"/>
      <c r="AF32" s="45"/>
      <c r="AG32" s="46"/>
      <c r="AH32" s="44"/>
      <c r="AI32" s="44"/>
      <c r="AJ32" s="45"/>
      <c r="AK32" s="46"/>
      <c r="AL32" s="44"/>
      <c r="AM32" s="44"/>
      <c r="AN32" s="45"/>
      <c r="AO32" s="46"/>
      <c r="AP32" s="44"/>
      <c r="AQ32" s="44"/>
      <c r="AR32" s="45"/>
      <c r="AS32" s="46"/>
      <c r="AT32" s="44"/>
      <c r="AU32" s="44"/>
      <c r="AV32" s="45"/>
      <c r="AW32" s="46"/>
      <c r="AY32" s="28"/>
      <c r="AZ32" s="28"/>
      <c r="BF32" s="28"/>
      <c r="BG32" s="28"/>
      <c r="BH32" s="28"/>
      <c r="BI32" s="29"/>
      <c r="BJ32" s="28"/>
      <c r="BK32" s="28"/>
    </row>
    <row r="33" spans="1:104" s="27" customFormat="1" ht="16.5" customHeight="1" x14ac:dyDescent="0.2">
      <c r="A33" s="31"/>
      <c r="B33" s="599"/>
      <c r="C33" s="599"/>
      <c r="D33" s="421"/>
      <c r="E33" s="421"/>
      <c r="F33" s="422"/>
      <c r="G33" s="422"/>
      <c r="H33" s="423"/>
      <c r="I33" s="424"/>
      <c r="J33" s="421"/>
      <c r="K33" s="421"/>
      <c r="L33" s="422"/>
      <c r="M33" s="423"/>
      <c r="N33" s="421"/>
      <c r="O33" s="421"/>
      <c r="P33" s="422"/>
      <c r="Q33" s="423"/>
      <c r="R33" s="421"/>
      <c r="S33" s="421"/>
      <c r="T33" s="422"/>
      <c r="U33" s="423"/>
      <c r="V33" s="421"/>
      <c r="W33" s="421"/>
      <c r="X33" s="422"/>
      <c r="Y33" s="423"/>
      <c r="Z33" s="421"/>
      <c r="AA33" s="421"/>
      <c r="AB33" s="45"/>
      <c r="AC33" s="46"/>
      <c r="AD33" s="44"/>
      <c r="AE33" s="44"/>
      <c r="AF33" s="45"/>
      <c r="AG33" s="46"/>
      <c r="AH33" s="44"/>
      <c r="AI33" s="44"/>
      <c r="AJ33" s="45"/>
      <c r="AK33" s="46"/>
      <c r="AL33" s="44"/>
      <c r="AM33" s="44"/>
      <c r="AN33" s="45"/>
      <c r="AO33" s="46"/>
      <c r="AP33" s="44"/>
      <c r="AQ33" s="44"/>
      <c r="AR33" s="45"/>
      <c r="AS33" s="46"/>
      <c r="AT33" s="44"/>
      <c r="AU33" s="44"/>
      <c r="AV33" s="45"/>
      <c r="AW33" s="46"/>
      <c r="AY33" s="28"/>
      <c r="AZ33" s="28"/>
      <c r="BF33" s="28"/>
      <c r="BG33" s="28"/>
      <c r="BH33" s="28"/>
      <c r="BI33" s="29"/>
      <c r="BJ33" s="28"/>
      <c r="BK33" s="28"/>
    </row>
    <row r="34" spans="1:104" ht="15" customHeight="1" thickBot="1" x14ac:dyDescent="0.25"/>
    <row r="35" spans="1:104" s="303" customFormat="1" ht="23.25" customHeight="1" thickTop="1" thickBot="1" x14ac:dyDescent="0.45">
      <c r="A35" s="300"/>
      <c r="B35" s="301" t="s">
        <v>120</v>
      </c>
      <c r="C35" s="302"/>
      <c r="D35" s="302"/>
      <c r="E35" s="302"/>
      <c r="F35" s="302"/>
      <c r="G35" s="302"/>
      <c r="H35" s="302"/>
      <c r="I35" s="302"/>
      <c r="AY35" s="304"/>
      <c r="AZ35" s="304"/>
      <c r="BF35" s="304"/>
      <c r="BG35" s="304"/>
      <c r="BH35" s="304"/>
      <c r="BI35" s="304"/>
      <c r="BJ35" s="305"/>
      <c r="BK35" s="304"/>
    </row>
    <row r="36" spans="1:104" s="11" customFormat="1" ht="21" customHeight="1" x14ac:dyDescent="0.2">
      <c r="A36" s="9"/>
      <c r="B36" s="61"/>
      <c r="C36" s="62" t="s">
        <v>52</v>
      </c>
      <c r="D36" s="610"/>
      <c r="E36" s="612"/>
      <c r="F36" s="631" t="s">
        <v>133</v>
      </c>
      <c r="G36" s="632"/>
      <c r="H36" s="632"/>
      <c r="I36" s="632"/>
      <c r="J36" s="632"/>
      <c r="K36" s="632"/>
      <c r="L36" s="632"/>
      <c r="M36" s="632"/>
      <c r="N36" s="624"/>
      <c r="O36" s="624"/>
      <c r="P36" s="625"/>
      <c r="Q36" s="625"/>
      <c r="R36" s="624"/>
      <c r="S36" s="624"/>
      <c r="T36" s="625"/>
      <c r="U36" s="625"/>
      <c r="V36" s="624"/>
      <c r="W36" s="624"/>
      <c r="X36" s="625"/>
      <c r="Y36" s="625"/>
      <c r="Z36" s="624"/>
      <c r="AA36" s="624"/>
      <c r="AB36" s="625"/>
      <c r="AC36" s="625"/>
      <c r="AD36" s="624"/>
      <c r="AE36" s="624"/>
      <c r="AF36" s="625"/>
      <c r="AG36" s="625"/>
      <c r="AH36" s="624"/>
      <c r="AI36" s="624"/>
      <c r="AJ36" s="625"/>
      <c r="AK36" s="625"/>
      <c r="AL36" s="624"/>
      <c r="AM36" s="624"/>
      <c r="AN36" s="625"/>
      <c r="AO36" s="625"/>
      <c r="AP36" s="624"/>
      <c r="AQ36" s="624"/>
      <c r="AR36" s="625"/>
      <c r="AS36" s="625"/>
      <c r="AT36" s="624"/>
      <c r="AU36" s="624"/>
      <c r="AV36" s="625"/>
      <c r="AW36" s="625"/>
      <c r="AY36" s="12"/>
      <c r="AZ36" s="12"/>
      <c r="BF36" s="12"/>
      <c r="BG36" s="12"/>
      <c r="BH36" s="12"/>
      <c r="BI36" s="12"/>
      <c r="BJ36" s="13"/>
      <c r="BK36" s="12"/>
    </row>
    <row r="37" spans="1:104" s="11" customFormat="1" ht="21" customHeight="1" thickBot="1" x14ac:dyDescent="0.25">
      <c r="A37" s="9"/>
      <c r="B37" s="65"/>
      <c r="C37" s="66" t="s">
        <v>35</v>
      </c>
      <c r="D37" s="613"/>
      <c r="E37" s="615"/>
      <c r="F37" s="631"/>
      <c r="G37" s="632"/>
      <c r="H37" s="632"/>
      <c r="I37" s="632"/>
      <c r="J37" s="632"/>
      <c r="K37" s="632"/>
      <c r="L37" s="632"/>
      <c r="M37" s="632"/>
      <c r="N37" s="624"/>
      <c r="O37" s="624"/>
      <c r="P37" s="625"/>
      <c r="Q37" s="625"/>
      <c r="R37" s="624"/>
      <c r="S37" s="624"/>
      <c r="T37" s="625"/>
      <c r="U37" s="625"/>
      <c r="V37" s="624"/>
      <c r="W37" s="624"/>
      <c r="X37" s="625"/>
      <c r="Y37" s="625"/>
      <c r="Z37" s="624"/>
      <c r="AA37" s="624"/>
      <c r="AB37" s="625"/>
      <c r="AC37" s="625"/>
      <c r="AD37" s="624"/>
      <c r="AE37" s="624"/>
      <c r="AF37" s="625"/>
      <c r="AG37" s="625"/>
      <c r="AH37" s="624"/>
      <c r="AI37" s="624"/>
      <c r="AJ37" s="625"/>
      <c r="AK37" s="625"/>
      <c r="AL37" s="624"/>
      <c r="AM37" s="624"/>
      <c r="AN37" s="625"/>
      <c r="AO37" s="625"/>
      <c r="AP37" s="624"/>
      <c r="AQ37" s="624"/>
      <c r="AR37" s="625"/>
      <c r="AS37" s="625"/>
      <c r="AT37" s="624"/>
      <c r="AU37" s="624"/>
      <c r="AV37" s="625"/>
      <c r="AW37" s="625"/>
      <c r="AY37" s="12"/>
      <c r="AZ37" s="12"/>
      <c r="BF37" s="12"/>
      <c r="BG37" s="12"/>
      <c r="BH37" s="12"/>
      <c r="BI37" s="12"/>
      <c r="BJ37" s="13"/>
      <c r="BK37" s="12"/>
    </row>
    <row r="38" spans="1:104" s="11" customFormat="1" ht="3" customHeight="1" thickBot="1" x14ac:dyDescent="0.25">
      <c r="A38" s="30"/>
      <c r="B38" s="15"/>
      <c r="C38" s="16"/>
      <c r="D38" s="17"/>
      <c r="E38" s="17"/>
      <c r="F38" s="17"/>
      <c r="G38" s="17"/>
      <c r="H38" s="20"/>
      <c r="I38" s="21"/>
      <c r="J38" s="17"/>
      <c r="K38" s="17"/>
      <c r="N38" s="17"/>
      <c r="O38" s="17"/>
      <c r="R38" s="17"/>
      <c r="S38" s="17"/>
      <c r="V38" s="17"/>
      <c r="W38" s="17"/>
      <c r="Z38" s="17"/>
      <c r="AA38" s="17"/>
      <c r="AD38" s="17"/>
      <c r="AE38" s="17"/>
      <c r="AH38" s="17"/>
      <c r="AI38" s="17"/>
      <c r="AL38" s="17"/>
      <c r="AM38" s="17"/>
      <c r="AP38" s="17"/>
      <c r="AQ38" s="17"/>
      <c r="AT38" s="17"/>
      <c r="AU38" s="17"/>
      <c r="AY38" s="12"/>
      <c r="AZ38" s="12"/>
      <c r="BF38" s="12"/>
      <c r="BG38" s="12"/>
      <c r="BH38" s="12"/>
      <c r="BI38" s="12"/>
      <c r="BJ38" s="13"/>
      <c r="BK38" s="12"/>
    </row>
    <row r="39" spans="1:104" s="23" customFormat="1" ht="27" customHeight="1" x14ac:dyDescent="0.2">
      <c r="A39" s="9"/>
      <c r="B39" s="562" t="s">
        <v>102</v>
      </c>
      <c r="C39" s="617"/>
      <c r="D39" s="79" t="s">
        <v>130</v>
      </c>
      <c r="E39" s="80"/>
      <c r="F39" s="80"/>
      <c r="G39" s="80"/>
      <c r="H39" s="80"/>
      <c r="I39" s="80"/>
      <c r="J39" s="609" t="str">
        <f>" &lt;&lt;&lt; EXAMPLE &gt;&gt;&gt; "&amp;J7</f>
        <v xml:space="preserve"> &lt;&lt;&lt; EXAMPLE &gt;&gt;&gt; Kerosene Purchase #1</v>
      </c>
      <c r="K39" s="609"/>
      <c r="L39" s="609"/>
      <c r="M39" s="609"/>
      <c r="N39" s="609" t="str">
        <f>" &lt;&lt;&lt; EXAMPLE &gt;&gt;&gt; "&amp;N7</f>
        <v xml:space="preserve"> &lt;&lt;&lt; EXAMPLE &gt;&gt;&gt; Kerosene Purchase #2</v>
      </c>
      <c r="O39" s="609"/>
      <c r="P39" s="609"/>
      <c r="Q39" s="609"/>
      <c r="R39" s="609" t="str">
        <f>" &lt;&lt;&lt; EXAMPLE &gt;&gt;&gt; "&amp;R7</f>
        <v xml:space="preserve"> &lt;&lt;&lt; EXAMPLE &gt;&gt;&gt; Kerosene Purchase #3</v>
      </c>
      <c r="S39" s="609"/>
      <c r="T39" s="609"/>
      <c r="U39" s="609"/>
      <c r="V39" s="609" t="str">
        <f>" &lt;&lt;&lt; EXAMPLE &gt;&gt;&gt; "&amp;V7</f>
        <v xml:space="preserve"> &lt;&lt;&lt; EXAMPLE &gt;&gt;&gt; Kerosene Purchase #4</v>
      </c>
      <c r="W39" s="609"/>
      <c r="X39" s="609"/>
      <c r="Y39" s="609"/>
      <c r="Z39" s="609" t="str">
        <f>" &lt;&lt;&lt; EXAMPLE &gt;&gt;&gt; "&amp;Z7</f>
        <v xml:space="preserve"> &lt;&lt;&lt; EXAMPLE &gt;&gt;&gt; Kerosene Purchase #5</v>
      </c>
      <c r="AA39" s="609"/>
      <c r="AB39" s="609"/>
      <c r="AC39" s="609"/>
      <c r="AD39" s="609" t="str">
        <f>" &lt;&lt;&lt; EXAMPLE &gt;&gt;&gt; "&amp;AD7</f>
        <v xml:space="preserve"> &lt;&lt;&lt; EXAMPLE &gt;&gt;&gt; Kerosene Purchase #6</v>
      </c>
      <c r="AE39" s="609"/>
      <c r="AF39" s="609"/>
      <c r="AG39" s="609"/>
      <c r="AH39" s="609" t="str">
        <f>" &lt;&lt;&lt; EXAMPLE &gt;&gt;&gt; "&amp;AH7</f>
        <v xml:space="preserve"> &lt;&lt;&lt; EXAMPLE &gt;&gt;&gt; Kerosene Purchase #7</v>
      </c>
      <c r="AI39" s="609"/>
      <c r="AJ39" s="609"/>
      <c r="AK39" s="609"/>
      <c r="AL39" s="609" t="str">
        <f>" &lt;&lt;&lt; EXAMPLE &gt;&gt;&gt; "&amp;AL7</f>
        <v xml:space="preserve"> &lt;&lt;&lt; EXAMPLE &gt;&gt;&gt; Kerosene Purchase #8</v>
      </c>
      <c r="AM39" s="609"/>
      <c r="AN39" s="609"/>
      <c r="AO39" s="609"/>
      <c r="AP39" s="609" t="str">
        <f>" &lt;&lt;&lt; EXAMPLE &gt;&gt;&gt; "&amp;AP7</f>
        <v xml:space="preserve"> &lt;&lt;&lt; EXAMPLE &gt;&gt;&gt; Kerosene Purchase #9</v>
      </c>
      <c r="AQ39" s="609"/>
      <c r="AR39" s="609"/>
      <c r="AS39" s="609"/>
      <c r="AT39" s="609" t="str">
        <f>" &lt;&lt;&lt; EXAMPLE &gt;&gt;&gt; "&amp;AT7</f>
        <v xml:space="preserve"> &lt;&lt;&lt; EXAMPLE &gt;&gt;&gt; Kerosene Purchase #10</v>
      </c>
      <c r="AU39" s="609"/>
      <c r="AV39" s="609"/>
      <c r="AW39" s="609"/>
      <c r="CN39" s="115"/>
      <c r="CO39" s="115"/>
      <c r="CP39" s="115"/>
      <c r="CQ39" s="115"/>
      <c r="CR39" s="115"/>
      <c r="CS39" s="115"/>
      <c r="CT39" s="115"/>
      <c r="CU39" s="115"/>
      <c r="CV39" s="115"/>
      <c r="CW39" s="115"/>
      <c r="CX39" s="115"/>
      <c r="CY39" s="115"/>
      <c r="CZ39" s="13"/>
    </row>
    <row r="40" spans="1:104" s="24" customFormat="1" ht="24" x14ac:dyDescent="0.2">
      <c r="A40" s="9"/>
      <c r="B40" s="564"/>
      <c r="C40" s="618"/>
      <c r="D40" s="627" t="s">
        <v>190</v>
      </c>
      <c r="E40" s="628"/>
      <c r="F40" s="50" t="s">
        <v>18</v>
      </c>
      <c r="G40" s="627" t="s">
        <v>32</v>
      </c>
      <c r="H40" s="628"/>
      <c r="I40" s="50" t="s">
        <v>47</v>
      </c>
      <c r="J40" s="627" t="s">
        <v>41</v>
      </c>
      <c r="K40" s="628"/>
      <c r="L40" s="50" t="s">
        <v>18</v>
      </c>
      <c r="M40" s="50" t="s">
        <v>17</v>
      </c>
      <c r="N40" s="627" t="s">
        <v>41</v>
      </c>
      <c r="O40" s="628"/>
      <c r="P40" s="50" t="s">
        <v>18</v>
      </c>
      <c r="Q40" s="50" t="s">
        <v>17</v>
      </c>
      <c r="R40" s="627" t="s">
        <v>41</v>
      </c>
      <c r="S40" s="628"/>
      <c r="T40" s="50" t="s">
        <v>18</v>
      </c>
      <c r="U40" s="50" t="s">
        <v>17</v>
      </c>
      <c r="V40" s="627" t="s">
        <v>41</v>
      </c>
      <c r="W40" s="628"/>
      <c r="X40" s="50" t="s">
        <v>18</v>
      </c>
      <c r="Y40" s="50" t="s">
        <v>17</v>
      </c>
      <c r="Z40" s="627" t="s">
        <v>41</v>
      </c>
      <c r="AA40" s="628"/>
      <c r="AB40" s="50" t="s">
        <v>18</v>
      </c>
      <c r="AC40" s="50" t="s">
        <v>17</v>
      </c>
      <c r="AD40" s="627" t="s">
        <v>41</v>
      </c>
      <c r="AE40" s="628"/>
      <c r="AF40" s="50" t="s">
        <v>18</v>
      </c>
      <c r="AG40" s="50" t="s">
        <v>17</v>
      </c>
      <c r="AH40" s="627" t="s">
        <v>41</v>
      </c>
      <c r="AI40" s="628"/>
      <c r="AJ40" s="50" t="s">
        <v>18</v>
      </c>
      <c r="AK40" s="50" t="s">
        <v>17</v>
      </c>
      <c r="AL40" s="627" t="s">
        <v>41</v>
      </c>
      <c r="AM40" s="628"/>
      <c r="AN40" s="50" t="s">
        <v>18</v>
      </c>
      <c r="AO40" s="50" t="s">
        <v>17</v>
      </c>
      <c r="AP40" s="627" t="s">
        <v>41</v>
      </c>
      <c r="AQ40" s="628"/>
      <c r="AR40" s="50" t="s">
        <v>18</v>
      </c>
      <c r="AS40" s="50" t="s">
        <v>17</v>
      </c>
      <c r="AT40" s="627" t="s">
        <v>41</v>
      </c>
      <c r="AU40" s="628"/>
      <c r="AV40" s="50" t="s">
        <v>18</v>
      </c>
      <c r="AW40" s="50" t="s">
        <v>17</v>
      </c>
      <c r="CZ40" s="116"/>
    </row>
    <row r="41" spans="1:104" s="25" customFormat="1" ht="14.25" customHeight="1" thickBot="1" x14ac:dyDescent="0.25">
      <c r="A41" s="9"/>
      <c r="B41" s="566"/>
      <c r="C41" s="619"/>
      <c r="D41" s="236" t="s">
        <v>40</v>
      </c>
      <c r="E41" s="236" t="s">
        <v>14</v>
      </c>
      <c r="F41" s="236" t="s">
        <v>15</v>
      </c>
      <c r="G41" s="236" t="s">
        <v>42</v>
      </c>
      <c r="H41" s="236" t="s">
        <v>39</v>
      </c>
      <c r="I41" s="236" t="s">
        <v>48</v>
      </c>
      <c r="J41" s="236" t="s">
        <v>40</v>
      </c>
      <c r="K41" s="236" t="s">
        <v>14</v>
      </c>
      <c r="L41" s="236" t="s">
        <v>15</v>
      </c>
      <c r="M41" s="236" t="s">
        <v>42</v>
      </c>
      <c r="N41" s="236" t="s">
        <v>40</v>
      </c>
      <c r="O41" s="236" t="s">
        <v>14</v>
      </c>
      <c r="P41" s="236" t="s">
        <v>15</v>
      </c>
      <c r="Q41" s="236" t="s">
        <v>42</v>
      </c>
      <c r="R41" s="236" t="s">
        <v>40</v>
      </c>
      <c r="S41" s="236" t="s">
        <v>14</v>
      </c>
      <c r="T41" s="236" t="s">
        <v>15</v>
      </c>
      <c r="U41" s="236" t="s">
        <v>42</v>
      </c>
      <c r="V41" s="236" t="s">
        <v>40</v>
      </c>
      <c r="W41" s="236" t="s">
        <v>14</v>
      </c>
      <c r="X41" s="236" t="s">
        <v>15</v>
      </c>
      <c r="Y41" s="236" t="s">
        <v>42</v>
      </c>
      <c r="Z41" s="236" t="s">
        <v>40</v>
      </c>
      <c r="AA41" s="236" t="s">
        <v>14</v>
      </c>
      <c r="AB41" s="236" t="s">
        <v>15</v>
      </c>
      <c r="AC41" s="236" t="s">
        <v>42</v>
      </c>
      <c r="AD41" s="236" t="s">
        <v>40</v>
      </c>
      <c r="AE41" s="236" t="s">
        <v>14</v>
      </c>
      <c r="AF41" s="236" t="s">
        <v>15</v>
      </c>
      <c r="AG41" s="236" t="s">
        <v>42</v>
      </c>
      <c r="AH41" s="236" t="s">
        <v>40</v>
      </c>
      <c r="AI41" s="236" t="s">
        <v>14</v>
      </c>
      <c r="AJ41" s="236" t="s">
        <v>15</v>
      </c>
      <c r="AK41" s="236" t="s">
        <v>42</v>
      </c>
      <c r="AL41" s="236" t="s">
        <v>40</v>
      </c>
      <c r="AM41" s="236" t="s">
        <v>14</v>
      </c>
      <c r="AN41" s="236" t="s">
        <v>15</v>
      </c>
      <c r="AO41" s="236" t="s">
        <v>42</v>
      </c>
      <c r="AP41" s="236" t="s">
        <v>40</v>
      </c>
      <c r="AQ41" s="236" t="s">
        <v>14</v>
      </c>
      <c r="AR41" s="236" t="s">
        <v>15</v>
      </c>
      <c r="AS41" s="236" t="s">
        <v>42</v>
      </c>
      <c r="AT41" s="236" t="s">
        <v>40</v>
      </c>
      <c r="AU41" s="236" t="s">
        <v>14</v>
      </c>
      <c r="AV41" s="236" t="s">
        <v>15</v>
      </c>
      <c r="AW41" s="236" t="s">
        <v>42</v>
      </c>
      <c r="CZ41" s="117"/>
    </row>
    <row r="42" spans="1:104" ht="14.25" customHeight="1" x14ac:dyDescent="0.2">
      <c r="A42" s="9" t="e">
        <f>B42&amp;#REF!</f>
        <v>#REF!</v>
      </c>
      <c r="B42" s="84" t="s">
        <v>0</v>
      </c>
      <c r="C42" s="49">
        <f t="shared" ref="C42:C53" si="29">Year1</f>
        <v>0</v>
      </c>
      <c r="D42" s="306">
        <f>J42+N42+R42+V42+Z42+AD42+AH42+AL42+AP42+AT42</f>
        <v>35100</v>
      </c>
      <c r="E42" s="295">
        <f>D42*INDEX('Select Year'!Z$19:AE$19,,MATCH($BN$5,'Select Year'!Z$10:AE$10,0))</f>
        <v>344717.1</v>
      </c>
      <c r="F42" s="307">
        <f>L42+P42+T42+X42+AB42+AF42+AJ42+AN42+AR42+AV42</f>
        <v>17750</v>
      </c>
      <c r="G42" s="308">
        <f>F42/D42</f>
        <v>0.50569800569800571</v>
      </c>
      <c r="H42" s="308">
        <f>F42/E42</f>
        <v>5.1491498390999466E-2</v>
      </c>
      <c r="I42" s="250" t="e">
        <f>E42*INDEX('Select Year'!AA$11:AC$15,MATCH(Kerosene!C42,'Select Year'!W$11:W$15,0),MATCH($BN$5,'Select Year'!AA$10:AC$10,0))</f>
        <v>#N/A</v>
      </c>
      <c r="J42" s="251">
        <v>11100</v>
      </c>
      <c r="K42" s="295">
        <f>J42*INDEX('Select Year'!Z$19:AE$19,,MATCH($BN$5,'Select Year'!Z$10:AE$10,0))</f>
        <v>109013.09999999999</v>
      </c>
      <c r="L42" s="252">
        <v>5500</v>
      </c>
      <c r="M42" s="253">
        <f>L42/J42</f>
        <v>0.49549549549549549</v>
      </c>
      <c r="N42" s="251">
        <v>10000</v>
      </c>
      <c r="O42" s="295">
        <f>N42*INDEX('Select Year'!Z$19:AE$19,,MATCH($BN$5,'Select Year'!Z$10:AE$10,0))</f>
        <v>98210</v>
      </c>
      <c r="P42" s="252">
        <v>4900</v>
      </c>
      <c r="Q42" s="253">
        <f>P42/N42</f>
        <v>0.49</v>
      </c>
      <c r="R42" s="251">
        <v>9000</v>
      </c>
      <c r="S42" s="295">
        <f>R42*INDEX('Select Year'!Z$19:AE$19,,MATCH($BN$5,'Select Year'!Z$10:AE$10,0))</f>
        <v>88389</v>
      </c>
      <c r="T42" s="252">
        <v>4400</v>
      </c>
      <c r="U42" s="253">
        <f>T42/R42</f>
        <v>0.48888888888888887</v>
      </c>
      <c r="V42" s="251">
        <v>5000</v>
      </c>
      <c r="W42" s="295">
        <f>V42*INDEX('Select Year'!Z$19:AE$19,,MATCH($BN$5,'Select Year'!Z$10:AE$10,0))</f>
        <v>49105</v>
      </c>
      <c r="X42" s="252">
        <v>2950</v>
      </c>
      <c r="Y42" s="253">
        <f>X42/V42</f>
        <v>0.59</v>
      </c>
      <c r="Z42" s="251"/>
      <c r="AA42" s="295">
        <f>Z42*INDEX('Select Year'!Z$19:AE$19,,MATCH($BN$5,'Select Year'!Z$10:AE$10,0))</f>
        <v>0</v>
      </c>
      <c r="AB42" s="252"/>
      <c r="AC42" s="253" t="e">
        <f>AB42/Z42</f>
        <v>#DIV/0!</v>
      </c>
      <c r="AD42" s="251"/>
      <c r="AE42" s="295">
        <f>AD42*INDEX('Select Year'!Z$19:AE$19,,MATCH($BN$5,'Select Year'!Z$10:AE$10,0))</f>
        <v>0</v>
      </c>
      <c r="AF42" s="252"/>
      <c r="AG42" s="253" t="e">
        <f>AF42/AD42</f>
        <v>#DIV/0!</v>
      </c>
      <c r="AH42" s="251"/>
      <c r="AI42" s="295">
        <f>AH42*INDEX('Select Year'!Z$19:AE$19,,MATCH($BN$5,'Select Year'!Z$10:AE$10,0))</f>
        <v>0</v>
      </c>
      <c r="AJ42" s="252"/>
      <c r="AK42" s="253" t="e">
        <f>AJ42/AH42</f>
        <v>#DIV/0!</v>
      </c>
      <c r="AL42" s="251"/>
      <c r="AM42" s="295">
        <f>AL42*INDEX('Select Year'!Z$19:AE$19,,MATCH($BN$5,'Select Year'!Z$10:AE$10,0))</f>
        <v>0</v>
      </c>
      <c r="AN42" s="252"/>
      <c r="AO42" s="253" t="e">
        <f>AN42/AL42</f>
        <v>#DIV/0!</v>
      </c>
      <c r="AP42" s="251"/>
      <c r="AQ42" s="295">
        <f>AP42*INDEX('Select Year'!Z$19:AE$19,,MATCH($BN$5,'Select Year'!Z$10:AE$10,0))</f>
        <v>0</v>
      </c>
      <c r="AR42" s="252"/>
      <c r="AS42" s="253" t="e">
        <f>AR42/AP42</f>
        <v>#DIV/0!</v>
      </c>
      <c r="AT42" s="251"/>
      <c r="AU42" s="295">
        <f>AT42*INDEX('Select Year'!Z$19:AE$19,,MATCH($BN$5,'Select Year'!Z$10:AE$10,0))</f>
        <v>0</v>
      </c>
      <c r="AV42" s="252"/>
      <c r="AW42" s="296" t="e">
        <f>AV42/AT42</f>
        <v>#DIV/0!</v>
      </c>
      <c r="CZ42" s="121"/>
    </row>
    <row r="43" spans="1:104" ht="14.25" customHeight="1" x14ac:dyDescent="0.2">
      <c r="A43" s="9" t="e">
        <f>B43&amp;#REF!</f>
        <v>#REF!</v>
      </c>
      <c r="B43" s="85" t="s">
        <v>1</v>
      </c>
      <c r="C43" s="49">
        <f t="shared" si="29"/>
        <v>0</v>
      </c>
      <c r="D43" s="309">
        <f t="shared" ref="D43:D53" si="30">J43+N43+R43+V43+Z43+AD43+AH43+AL43+AP43+AT43</f>
        <v>20700</v>
      </c>
      <c r="E43" s="273">
        <f>D43*INDEX('Select Year'!Z$19:AE$19,,MATCH($BN$5,'Select Year'!Z$10:AE$10,0))</f>
        <v>203294.69999999998</v>
      </c>
      <c r="F43" s="284">
        <f t="shared" ref="F43:F53" si="31">L43+P43+T43+X43+AB43+AF43+AJ43+AN43+AR43+AV43</f>
        <v>10150</v>
      </c>
      <c r="G43" s="285">
        <f t="shared" ref="G43:G53" si="32">F43/D43</f>
        <v>0.49033816425120774</v>
      </c>
      <c r="H43" s="285">
        <f t="shared" ref="H43:H53" si="33">F43/E43</f>
        <v>4.9927519015498197E-2</v>
      </c>
      <c r="I43" s="183" t="e">
        <f>E43*INDEX('Select Year'!AA$11:AC$15,MATCH(Kerosene!C43,'Select Year'!W$11:W$15,0),MATCH($BN$5,'Select Year'!AA$10:AC$10,0))</f>
        <v>#N/A</v>
      </c>
      <c r="J43" s="192">
        <v>11200</v>
      </c>
      <c r="K43" s="273">
        <f>J43*INDEX('Select Year'!Z$19:AE$19,,MATCH($BN$5,'Select Year'!Z$10:AE$10,0))</f>
        <v>109995.2</v>
      </c>
      <c r="L43" s="256">
        <v>5500</v>
      </c>
      <c r="M43" s="257">
        <f t="shared" ref="M43:M53" si="34">L43/J43</f>
        <v>0.49107142857142855</v>
      </c>
      <c r="N43" s="192">
        <v>9500</v>
      </c>
      <c r="O43" s="273">
        <f>N43*INDEX('Select Year'!Z$19:AE$19,,MATCH($BN$5,'Select Year'!Z$10:AE$10,0))</f>
        <v>93299.5</v>
      </c>
      <c r="P43" s="256">
        <v>4650</v>
      </c>
      <c r="Q43" s="257">
        <f t="shared" ref="Q43:Q53" si="35">P43/N43</f>
        <v>0.48947368421052634</v>
      </c>
      <c r="R43" s="192"/>
      <c r="S43" s="273">
        <f>R43*INDEX('Select Year'!Z$19:AE$19,,MATCH($BN$5,'Select Year'!Z$10:AE$10,0))</f>
        <v>0</v>
      </c>
      <c r="T43" s="256"/>
      <c r="U43" s="257" t="e">
        <f t="shared" ref="U43:U53" si="36">T43/R43</f>
        <v>#DIV/0!</v>
      </c>
      <c r="V43" s="192"/>
      <c r="W43" s="273">
        <f>V43*INDEX('Select Year'!Z$19:AE$19,,MATCH($BN$5,'Select Year'!Z$10:AE$10,0))</f>
        <v>0</v>
      </c>
      <c r="X43" s="256"/>
      <c r="Y43" s="257" t="e">
        <f t="shared" ref="Y43:Y53" si="37">X43/V43</f>
        <v>#DIV/0!</v>
      </c>
      <c r="Z43" s="192"/>
      <c r="AA43" s="273">
        <f>Z43*INDEX('Select Year'!Z$19:AE$19,,MATCH($BN$5,'Select Year'!Z$10:AE$10,0))</f>
        <v>0</v>
      </c>
      <c r="AB43" s="256"/>
      <c r="AC43" s="257" t="e">
        <f t="shared" ref="AC43:AC53" si="38">AB43/Z43</f>
        <v>#DIV/0!</v>
      </c>
      <c r="AD43" s="192"/>
      <c r="AE43" s="273">
        <f>AD43*INDEX('Select Year'!Z$19:AE$19,,MATCH($BN$5,'Select Year'!Z$10:AE$10,0))</f>
        <v>0</v>
      </c>
      <c r="AF43" s="256"/>
      <c r="AG43" s="257" t="e">
        <f t="shared" ref="AG43:AG53" si="39">AF43/AD43</f>
        <v>#DIV/0!</v>
      </c>
      <c r="AH43" s="192"/>
      <c r="AI43" s="273">
        <f>AH43*INDEX('Select Year'!Z$19:AE$19,,MATCH($BN$5,'Select Year'!Z$10:AE$10,0))</f>
        <v>0</v>
      </c>
      <c r="AJ43" s="256"/>
      <c r="AK43" s="257" t="e">
        <f t="shared" ref="AK43:AK53" si="40">AJ43/AH43</f>
        <v>#DIV/0!</v>
      </c>
      <c r="AL43" s="192"/>
      <c r="AM43" s="273">
        <f>AL43*INDEX('Select Year'!Z$19:AE$19,,MATCH($BN$5,'Select Year'!Z$10:AE$10,0))</f>
        <v>0</v>
      </c>
      <c r="AN43" s="256"/>
      <c r="AO43" s="257" t="e">
        <f t="shared" ref="AO43:AO53" si="41">AN43/AL43</f>
        <v>#DIV/0!</v>
      </c>
      <c r="AP43" s="192"/>
      <c r="AQ43" s="273">
        <f>AP43*INDEX('Select Year'!Z$19:AE$19,,MATCH($BN$5,'Select Year'!Z$10:AE$10,0))</f>
        <v>0</v>
      </c>
      <c r="AR43" s="256"/>
      <c r="AS43" s="257" t="e">
        <f t="shared" ref="AS43:AS53" si="42">AR43/AP43</f>
        <v>#DIV/0!</v>
      </c>
      <c r="AT43" s="192"/>
      <c r="AU43" s="273">
        <f>AT43*INDEX('Select Year'!Z$19:AE$19,,MATCH($BN$5,'Select Year'!Z$10:AE$10,0))</f>
        <v>0</v>
      </c>
      <c r="AV43" s="256"/>
      <c r="AW43" s="297" t="e">
        <f t="shared" ref="AW43:AW53" si="43">AV43/AT43</f>
        <v>#DIV/0!</v>
      </c>
      <c r="CZ43" s="121"/>
    </row>
    <row r="44" spans="1:104" ht="14.25" customHeight="1" x14ac:dyDescent="0.2">
      <c r="A44" s="9" t="e">
        <f>B44&amp;#REF!</f>
        <v>#REF!</v>
      </c>
      <c r="B44" s="85" t="s">
        <v>2</v>
      </c>
      <c r="C44" s="49">
        <f t="shared" si="29"/>
        <v>0</v>
      </c>
      <c r="D44" s="309">
        <f t="shared" si="30"/>
        <v>19000</v>
      </c>
      <c r="E44" s="273">
        <f>D44*INDEX('Select Year'!Z$19:AE$19,,MATCH($BN$5,'Select Year'!Z$10:AE$10,0))</f>
        <v>186599</v>
      </c>
      <c r="F44" s="284">
        <f t="shared" si="31"/>
        <v>9300</v>
      </c>
      <c r="G44" s="285">
        <f t="shared" si="32"/>
        <v>0.48947368421052634</v>
      </c>
      <c r="H44" s="285">
        <f t="shared" si="33"/>
        <v>4.9839495388506905E-2</v>
      </c>
      <c r="I44" s="183" t="e">
        <f>E44*INDEX('Select Year'!AA$11:AC$15,MATCH(Kerosene!C44,'Select Year'!W$11:W$15,0),MATCH($BN$5,'Select Year'!AA$10:AC$10,0))</f>
        <v>#N/A</v>
      </c>
      <c r="J44" s="192">
        <v>10000</v>
      </c>
      <c r="K44" s="273">
        <f>J44*INDEX('Select Year'!Z$19:AE$19,,MATCH($BN$5,'Select Year'!Z$10:AE$10,0))</f>
        <v>98210</v>
      </c>
      <c r="L44" s="256">
        <v>4900</v>
      </c>
      <c r="M44" s="257">
        <f t="shared" si="34"/>
        <v>0.49</v>
      </c>
      <c r="N44" s="192">
        <v>9000</v>
      </c>
      <c r="O44" s="273">
        <f>N44*INDEX('Select Year'!Z$19:AE$19,,MATCH($BN$5,'Select Year'!Z$10:AE$10,0))</f>
        <v>88389</v>
      </c>
      <c r="P44" s="256">
        <v>4400</v>
      </c>
      <c r="Q44" s="257">
        <f t="shared" si="35"/>
        <v>0.48888888888888887</v>
      </c>
      <c r="R44" s="192"/>
      <c r="S44" s="273">
        <f>R44*INDEX('Select Year'!Z$19:AE$19,,MATCH($BN$5,'Select Year'!Z$10:AE$10,0))</f>
        <v>0</v>
      </c>
      <c r="T44" s="256"/>
      <c r="U44" s="257" t="e">
        <f t="shared" si="36"/>
        <v>#DIV/0!</v>
      </c>
      <c r="V44" s="192"/>
      <c r="W44" s="273">
        <f>V44*INDEX('Select Year'!Z$19:AE$19,,MATCH($BN$5,'Select Year'!Z$10:AE$10,0))</f>
        <v>0</v>
      </c>
      <c r="X44" s="256"/>
      <c r="Y44" s="257" t="e">
        <f t="shared" si="37"/>
        <v>#DIV/0!</v>
      </c>
      <c r="Z44" s="192"/>
      <c r="AA44" s="273">
        <f>Z44*INDEX('Select Year'!Z$19:AE$19,,MATCH($BN$5,'Select Year'!Z$10:AE$10,0))</f>
        <v>0</v>
      </c>
      <c r="AB44" s="256"/>
      <c r="AC44" s="257" t="e">
        <f t="shared" si="38"/>
        <v>#DIV/0!</v>
      </c>
      <c r="AD44" s="192"/>
      <c r="AE44" s="273">
        <f>AD44*INDEX('Select Year'!Z$19:AE$19,,MATCH($BN$5,'Select Year'!Z$10:AE$10,0))</f>
        <v>0</v>
      </c>
      <c r="AF44" s="256"/>
      <c r="AG44" s="257" t="e">
        <f t="shared" si="39"/>
        <v>#DIV/0!</v>
      </c>
      <c r="AH44" s="192"/>
      <c r="AI44" s="273">
        <f>AH44*INDEX('Select Year'!Z$19:AE$19,,MATCH($BN$5,'Select Year'!Z$10:AE$10,0))</f>
        <v>0</v>
      </c>
      <c r="AJ44" s="256"/>
      <c r="AK44" s="257" t="e">
        <f t="shared" si="40"/>
        <v>#DIV/0!</v>
      </c>
      <c r="AL44" s="192"/>
      <c r="AM44" s="273">
        <f>AL44*INDEX('Select Year'!Z$19:AE$19,,MATCH($BN$5,'Select Year'!Z$10:AE$10,0))</f>
        <v>0</v>
      </c>
      <c r="AN44" s="256"/>
      <c r="AO44" s="257" t="e">
        <f t="shared" si="41"/>
        <v>#DIV/0!</v>
      </c>
      <c r="AP44" s="192"/>
      <c r="AQ44" s="273">
        <f>AP44*INDEX('Select Year'!Z$19:AE$19,,MATCH($BN$5,'Select Year'!Z$10:AE$10,0))</f>
        <v>0</v>
      </c>
      <c r="AR44" s="256"/>
      <c r="AS44" s="257" t="e">
        <f t="shared" si="42"/>
        <v>#DIV/0!</v>
      </c>
      <c r="AT44" s="192"/>
      <c r="AU44" s="273">
        <f>AT44*INDEX('Select Year'!Z$19:AE$19,,MATCH($BN$5,'Select Year'!Z$10:AE$10,0))</f>
        <v>0</v>
      </c>
      <c r="AV44" s="256"/>
      <c r="AW44" s="297" t="e">
        <f t="shared" si="43"/>
        <v>#DIV/0!</v>
      </c>
      <c r="CZ44" s="121"/>
    </row>
    <row r="45" spans="1:104" ht="14.25" customHeight="1" x14ac:dyDescent="0.2">
      <c r="A45" s="9" t="e">
        <f>B45&amp;#REF!</f>
        <v>#REF!</v>
      </c>
      <c r="B45" s="85" t="s">
        <v>3</v>
      </c>
      <c r="C45" s="49">
        <f t="shared" si="29"/>
        <v>0</v>
      </c>
      <c r="D45" s="309">
        <f t="shared" si="30"/>
        <v>17800</v>
      </c>
      <c r="E45" s="273">
        <f>D45*INDEX('Select Year'!Z$19:AE$19,,MATCH($BN$5,'Select Year'!Z$10:AE$10,0))</f>
        <v>174813.8</v>
      </c>
      <c r="F45" s="284">
        <f t="shared" si="31"/>
        <v>8855</v>
      </c>
      <c r="G45" s="285">
        <f t="shared" si="32"/>
        <v>0.49747191011235953</v>
      </c>
      <c r="H45" s="285">
        <f t="shared" si="33"/>
        <v>5.0653895745072758E-2</v>
      </c>
      <c r="I45" s="183" t="e">
        <f>E45*INDEX('Select Year'!AA$11:AC$15,MATCH(Kerosene!C45,'Select Year'!W$11:W$15,0),MATCH($BN$5,'Select Year'!AA$10:AC$10,0))</f>
        <v>#N/A</v>
      </c>
      <c r="J45" s="192">
        <v>10000</v>
      </c>
      <c r="K45" s="273">
        <f>J45*INDEX('Select Year'!Z$19:AE$19,,MATCH($BN$5,'Select Year'!Z$10:AE$10,0))</f>
        <v>98210</v>
      </c>
      <c r="L45" s="256">
        <v>4905</v>
      </c>
      <c r="M45" s="257">
        <f t="shared" si="34"/>
        <v>0.49049999999999999</v>
      </c>
      <c r="N45" s="192">
        <v>7800</v>
      </c>
      <c r="O45" s="273">
        <f>N45*INDEX('Select Year'!Z$19:AE$19,,MATCH($BN$5,'Select Year'!Z$10:AE$10,0))</f>
        <v>76603.8</v>
      </c>
      <c r="P45" s="256">
        <v>3950</v>
      </c>
      <c r="Q45" s="257">
        <f t="shared" si="35"/>
        <v>0.50641025641025639</v>
      </c>
      <c r="R45" s="192"/>
      <c r="S45" s="273">
        <f>R45*INDEX('Select Year'!Z$19:AE$19,,MATCH($BN$5,'Select Year'!Z$10:AE$10,0))</f>
        <v>0</v>
      </c>
      <c r="T45" s="256"/>
      <c r="U45" s="257" t="e">
        <f t="shared" si="36"/>
        <v>#DIV/0!</v>
      </c>
      <c r="V45" s="192"/>
      <c r="W45" s="273">
        <f>V45*INDEX('Select Year'!Z$19:AE$19,,MATCH($BN$5,'Select Year'!Z$10:AE$10,0))</f>
        <v>0</v>
      </c>
      <c r="X45" s="256"/>
      <c r="Y45" s="257" t="e">
        <f t="shared" si="37"/>
        <v>#DIV/0!</v>
      </c>
      <c r="Z45" s="192"/>
      <c r="AA45" s="273">
        <f>Z45*INDEX('Select Year'!Z$19:AE$19,,MATCH($BN$5,'Select Year'!Z$10:AE$10,0))</f>
        <v>0</v>
      </c>
      <c r="AB45" s="256"/>
      <c r="AC45" s="257" t="e">
        <f t="shared" si="38"/>
        <v>#DIV/0!</v>
      </c>
      <c r="AD45" s="192"/>
      <c r="AE45" s="273">
        <f>AD45*INDEX('Select Year'!Z$19:AE$19,,MATCH($BN$5,'Select Year'!Z$10:AE$10,0))</f>
        <v>0</v>
      </c>
      <c r="AF45" s="256"/>
      <c r="AG45" s="257" t="e">
        <f t="shared" si="39"/>
        <v>#DIV/0!</v>
      </c>
      <c r="AH45" s="192"/>
      <c r="AI45" s="273">
        <f>AH45*INDEX('Select Year'!Z$19:AE$19,,MATCH($BN$5,'Select Year'!Z$10:AE$10,0))</f>
        <v>0</v>
      </c>
      <c r="AJ45" s="256"/>
      <c r="AK45" s="257" t="e">
        <f t="shared" si="40"/>
        <v>#DIV/0!</v>
      </c>
      <c r="AL45" s="192"/>
      <c r="AM45" s="273">
        <f>AL45*INDEX('Select Year'!Z$19:AE$19,,MATCH($BN$5,'Select Year'!Z$10:AE$10,0))</f>
        <v>0</v>
      </c>
      <c r="AN45" s="256"/>
      <c r="AO45" s="257" t="e">
        <f t="shared" si="41"/>
        <v>#DIV/0!</v>
      </c>
      <c r="AP45" s="192"/>
      <c r="AQ45" s="273">
        <f>AP45*INDEX('Select Year'!Z$19:AE$19,,MATCH($BN$5,'Select Year'!Z$10:AE$10,0))</f>
        <v>0</v>
      </c>
      <c r="AR45" s="256"/>
      <c r="AS45" s="257" t="e">
        <f t="shared" si="42"/>
        <v>#DIV/0!</v>
      </c>
      <c r="AT45" s="192"/>
      <c r="AU45" s="273">
        <f>AT45*INDEX('Select Year'!Z$19:AE$19,,MATCH($BN$5,'Select Year'!Z$10:AE$10,0))</f>
        <v>0</v>
      </c>
      <c r="AV45" s="256"/>
      <c r="AW45" s="297" t="e">
        <f t="shared" si="43"/>
        <v>#DIV/0!</v>
      </c>
      <c r="CZ45" s="121"/>
    </row>
    <row r="46" spans="1:104" ht="14.25" customHeight="1" x14ac:dyDescent="0.2">
      <c r="A46" s="9" t="e">
        <f>B46&amp;#REF!</f>
        <v>#REF!</v>
      </c>
      <c r="B46" s="85" t="s">
        <v>4</v>
      </c>
      <c r="C46" s="49">
        <f t="shared" si="29"/>
        <v>0</v>
      </c>
      <c r="D46" s="309">
        <f t="shared" si="30"/>
        <v>9900</v>
      </c>
      <c r="E46" s="273">
        <f>D46*INDEX('Select Year'!Z$19:AE$19,,MATCH($BN$5,'Select Year'!Z$10:AE$10,0))</f>
        <v>97227.9</v>
      </c>
      <c r="F46" s="284">
        <f t="shared" si="31"/>
        <v>4850</v>
      </c>
      <c r="G46" s="285">
        <f t="shared" si="32"/>
        <v>0.48989898989898989</v>
      </c>
      <c r="H46" s="285">
        <f t="shared" si="33"/>
        <v>4.9882801130128288E-2</v>
      </c>
      <c r="I46" s="183" t="e">
        <f>E46*INDEX('Select Year'!AA$11:AC$15,MATCH(Kerosene!C46,'Select Year'!W$11:W$15,0),MATCH($BN$5,'Select Year'!AA$10:AC$10,0))</f>
        <v>#N/A</v>
      </c>
      <c r="J46" s="192">
        <v>9900</v>
      </c>
      <c r="K46" s="273">
        <f>J46*INDEX('Select Year'!Z$19:AE$19,,MATCH($BN$5,'Select Year'!Z$10:AE$10,0))</f>
        <v>97227.9</v>
      </c>
      <c r="L46" s="256">
        <v>4850</v>
      </c>
      <c r="M46" s="257">
        <f t="shared" si="34"/>
        <v>0.48989898989898989</v>
      </c>
      <c r="N46" s="192"/>
      <c r="O46" s="273">
        <f>N46*INDEX('Select Year'!Z$19:AE$19,,MATCH($BN$5,'Select Year'!Z$10:AE$10,0))</f>
        <v>0</v>
      </c>
      <c r="P46" s="256"/>
      <c r="Q46" s="257" t="e">
        <f t="shared" si="35"/>
        <v>#DIV/0!</v>
      </c>
      <c r="R46" s="192"/>
      <c r="S46" s="273">
        <f>R46*INDEX('Select Year'!Z$19:AE$19,,MATCH($BN$5,'Select Year'!Z$10:AE$10,0))</f>
        <v>0</v>
      </c>
      <c r="T46" s="256"/>
      <c r="U46" s="257" t="e">
        <f t="shared" si="36"/>
        <v>#DIV/0!</v>
      </c>
      <c r="V46" s="192"/>
      <c r="W46" s="273">
        <f>V46*INDEX('Select Year'!Z$19:AE$19,,MATCH($BN$5,'Select Year'!Z$10:AE$10,0))</f>
        <v>0</v>
      </c>
      <c r="X46" s="256"/>
      <c r="Y46" s="257" t="e">
        <f t="shared" si="37"/>
        <v>#DIV/0!</v>
      </c>
      <c r="Z46" s="192"/>
      <c r="AA46" s="273">
        <f>Z46*INDEX('Select Year'!Z$19:AE$19,,MATCH($BN$5,'Select Year'!Z$10:AE$10,0))</f>
        <v>0</v>
      </c>
      <c r="AB46" s="256"/>
      <c r="AC46" s="257" t="e">
        <f t="shared" si="38"/>
        <v>#DIV/0!</v>
      </c>
      <c r="AD46" s="192"/>
      <c r="AE46" s="273">
        <f>AD46*INDEX('Select Year'!Z$19:AE$19,,MATCH($BN$5,'Select Year'!Z$10:AE$10,0))</f>
        <v>0</v>
      </c>
      <c r="AF46" s="256"/>
      <c r="AG46" s="257" t="e">
        <f t="shared" si="39"/>
        <v>#DIV/0!</v>
      </c>
      <c r="AH46" s="192"/>
      <c r="AI46" s="273">
        <f>AH46*INDEX('Select Year'!Z$19:AE$19,,MATCH($BN$5,'Select Year'!Z$10:AE$10,0))</f>
        <v>0</v>
      </c>
      <c r="AJ46" s="256"/>
      <c r="AK46" s="257" t="e">
        <f t="shared" si="40"/>
        <v>#DIV/0!</v>
      </c>
      <c r="AL46" s="192"/>
      <c r="AM46" s="273">
        <f>AL46*INDEX('Select Year'!Z$19:AE$19,,MATCH($BN$5,'Select Year'!Z$10:AE$10,0))</f>
        <v>0</v>
      </c>
      <c r="AN46" s="256"/>
      <c r="AO46" s="257" t="e">
        <f t="shared" si="41"/>
        <v>#DIV/0!</v>
      </c>
      <c r="AP46" s="192"/>
      <c r="AQ46" s="273">
        <f>AP46*INDEX('Select Year'!Z$19:AE$19,,MATCH($BN$5,'Select Year'!Z$10:AE$10,0))</f>
        <v>0</v>
      </c>
      <c r="AR46" s="256"/>
      <c r="AS46" s="257" t="e">
        <f t="shared" si="42"/>
        <v>#DIV/0!</v>
      </c>
      <c r="AT46" s="192"/>
      <c r="AU46" s="273">
        <f>AT46*INDEX('Select Year'!Z$19:AE$19,,MATCH($BN$5,'Select Year'!Z$10:AE$10,0))</f>
        <v>0</v>
      </c>
      <c r="AV46" s="256"/>
      <c r="AW46" s="297" t="e">
        <f t="shared" si="43"/>
        <v>#DIV/0!</v>
      </c>
      <c r="CZ46" s="121"/>
    </row>
    <row r="47" spans="1:104" ht="14.25" customHeight="1" x14ac:dyDescent="0.2">
      <c r="A47" s="9" t="e">
        <f>B47&amp;#REF!</f>
        <v>#REF!</v>
      </c>
      <c r="B47" s="85" t="s">
        <v>5</v>
      </c>
      <c r="C47" s="49">
        <f t="shared" si="29"/>
        <v>0</v>
      </c>
      <c r="D47" s="309">
        <f t="shared" si="30"/>
        <v>11000</v>
      </c>
      <c r="E47" s="273">
        <f>D47*INDEX('Select Year'!Z$19:AE$19,,MATCH($BN$5,'Select Year'!Z$10:AE$10,0))</f>
        <v>108031</v>
      </c>
      <c r="F47" s="284">
        <f t="shared" si="31"/>
        <v>5400</v>
      </c>
      <c r="G47" s="285">
        <f t="shared" si="32"/>
        <v>0.49090909090909091</v>
      </c>
      <c r="H47" s="285">
        <f t="shared" si="33"/>
        <v>4.9985652266479066E-2</v>
      </c>
      <c r="I47" s="183" t="e">
        <f>E47*INDEX('Select Year'!AA$11:AC$15,MATCH(Kerosene!C47,'Select Year'!W$11:W$15,0),MATCH($BN$5,'Select Year'!AA$10:AC$10,0))</f>
        <v>#N/A</v>
      </c>
      <c r="J47" s="192">
        <v>11000</v>
      </c>
      <c r="K47" s="273">
        <f>J47*INDEX('Select Year'!Z$19:AE$19,,MATCH($BN$5,'Select Year'!Z$10:AE$10,0))</f>
        <v>108031</v>
      </c>
      <c r="L47" s="256">
        <v>5400</v>
      </c>
      <c r="M47" s="257">
        <f t="shared" si="34"/>
        <v>0.49090909090909091</v>
      </c>
      <c r="N47" s="192"/>
      <c r="O47" s="273">
        <f>N47*INDEX('Select Year'!Z$19:AE$19,,MATCH($BN$5,'Select Year'!Z$10:AE$10,0))</f>
        <v>0</v>
      </c>
      <c r="P47" s="256"/>
      <c r="Q47" s="257" t="e">
        <f t="shared" si="35"/>
        <v>#DIV/0!</v>
      </c>
      <c r="R47" s="192"/>
      <c r="S47" s="273">
        <f>R47*INDEX('Select Year'!Z$19:AE$19,,MATCH($BN$5,'Select Year'!Z$10:AE$10,0))</f>
        <v>0</v>
      </c>
      <c r="T47" s="256"/>
      <c r="U47" s="257" t="e">
        <f t="shared" si="36"/>
        <v>#DIV/0!</v>
      </c>
      <c r="V47" s="192"/>
      <c r="W47" s="273">
        <f>V47*INDEX('Select Year'!Z$19:AE$19,,MATCH($BN$5,'Select Year'!Z$10:AE$10,0))</f>
        <v>0</v>
      </c>
      <c r="X47" s="256"/>
      <c r="Y47" s="257" t="e">
        <f t="shared" si="37"/>
        <v>#DIV/0!</v>
      </c>
      <c r="Z47" s="192"/>
      <c r="AA47" s="273">
        <f>Z47*INDEX('Select Year'!Z$19:AE$19,,MATCH($BN$5,'Select Year'!Z$10:AE$10,0))</f>
        <v>0</v>
      </c>
      <c r="AB47" s="256"/>
      <c r="AC47" s="257" t="e">
        <f t="shared" si="38"/>
        <v>#DIV/0!</v>
      </c>
      <c r="AD47" s="192"/>
      <c r="AE47" s="273">
        <f>AD47*INDEX('Select Year'!Z$19:AE$19,,MATCH($BN$5,'Select Year'!Z$10:AE$10,0))</f>
        <v>0</v>
      </c>
      <c r="AF47" s="256"/>
      <c r="AG47" s="257" t="e">
        <f t="shared" si="39"/>
        <v>#DIV/0!</v>
      </c>
      <c r="AH47" s="192"/>
      <c r="AI47" s="273">
        <f>AH47*INDEX('Select Year'!Z$19:AE$19,,MATCH($BN$5,'Select Year'!Z$10:AE$10,0))</f>
        <v>0</v>
      </c>
      <c r="AJ47" s="256"/>
      <c r="AK47" s="257" t="e">
        <f t="shared" si="40"/>
        <v>#DIV/0!</v>
      </c>
      <c r="AL47" s="192"/>
      <c r="AM47" s="273">
        <f>AL47*INDEX('Select Year'!Z$19:AE$19,,MATCH($BN$5,'Select Year'!Z$10:AE$10,0))</f>
        <v>0</v>
      </c>
      <c r="AN47" s="256"/>
      <c r="AO47" s="257" t="e">
        <f t="shared" si="41"/>
        <v>#DIV/0!</v>
      </c>
      <c r="AP47" s="192"/>
      <c r="AQ47" s="273">
        <f>AP47*INDEX('Select Year'!Z$19:AE$19,,MATCH($BN$5,'Select Year'!Z$10:AE$10,0))</f>
        <v>0</v>
      </c>
      <c r="AR47" s="256"/>
      <c r="AS47" s="257" t="e">
        <f t="shared" si="42"/>
        <v>#DIV/0!</v>
      </c>
      <c r="AT47" s="192"/>
      <c r="AU47" s="273">
        <f>AT47*INDEX('Select Year'!Z$19:AE$19,,MATCH($BN$5,'Select Year'!Z$10:AE$10,0))</f>
        <v>0</v>
      </c>
      <c r="AV47" s="256"/>
      <c r="AW47" s="297" t="e">
        <f t="shared" si="43"/>
        <v>#DIV/0!</v>
      </c>
      <c r="CZ47" s="121"/>
    </row>
    <row r="48" spans="1:104" ht="14.25" customHeight="1" x14ac:dyDescent="0.2">
      <c r="A48" s="9" t="e">
        <f>B48&amp;#REF!</f>
        <v>#REF!</v>
      </c>
      <c r="B48" s="85" t="s">
        <v>6</v>
      </c>
      <c r="C48" s="49">
        <f t="shared" si="29"/>
        <v>0</v>
      </c>
      <c r="D48" s="309">
        <f t="shared" si="30"/>
        <v>12000</v>
      </c>
      <c r="E48" s="273">
        <f>D48*INDEX('Select Year'!Z$19:AE$19,,MATCH($BN$5,'Select Year'!Z$10:AE$10,0))</f>
        <v>117852</v>
      </c>
      <c r="F48" s="284">
        <f t="shared" si="31"/>
        <v>5850</v>
      </c>
      <c r="G48" s="285">
        <f t="shared" si="32"/>
        <v>0.48749999999999999</v>
      </c>
      <c r="H48" s="285">
        <f t="shared" si="33"/>
        <v>4.9638529681295181E-2</v>
      </c>
      <c r="I48" s="183" t="e">
        <f>E48*INDEX('Select Year'!AA$11:AC$15,MATCH(Kerosene!C48,'Select Year'!W$11:W$15,0),MATCH($BN$5,'Select Year'!AA$10:AC$10,0))</f>
        <v>#N/A</v>
      </c>
      <c r="J48" s="192">
        <v>12000</v>
      </c>
      <c r="K48" s="273">
        <f>J48*INDEX('Select Year'!Z$19:AE$19,,MATCH($BN$5,'Select Year'!Z$10:AE$10,0))</f>
        <v>117852</v>
      </c>
      <c r="L48" s="256">
        <v>5850</v>
      </c>
      <c r="M48" s="257">
        <f t="shared" si="34"/>
        <v>0.48749999999999999</v>
      </c>
      <c r="N48" s="192"/>
      <c r="O48" s="273">
        <f>N48*INDEX('Select Year'!Z$19:AE$19,,MATCH($BN$5,'Select Year'!Z$10:AE$10,0))</f>
        <v>0</v>
      </c>
      <c r="P48" s="256"/>
      <c r="Q48" s="257" t="e">
        <f t="shared" si="35"/>
        <v>#DIV/0!</v>
      </c>
      <c r="R48" s="192"/>
      <c r="S48" s="273">
        <f>R48*INDEX('Select Year'!Z$19:AE$19,,MATCH($BN$5,'Select Year'!Z$10:AE$10,0))</f>
        <v>0</v>
      </c>
      <c r="T48" s="256"/>
      <c r="U48" s="257" t="e">
        <f t="shared" si="36"/>
        <v>#DIV/0!</v>
      </c>
      <c r="V48" s="192"/>
      <c r="W48" s="273">
        <f>V48*INDEX('Select Year'!Z$19:AE$19,,MATCH($BN$5,'Select Year'!Z$10:AE$10,0))</f>
        <v>0</v>
      </c>
      <c r="X48" s="256"/>
      <c r="Y48" s="257" t="e">
        <f t="shared" si="37"/>
        <v>#DIV/0!</v>
      </c>
      <c r="Z48" s="192"/>
      <c r="AA48" s="273">
        <f>Z48*INDEX('Select Year'!Z$19:AE$19,,MATCH($BN$5,'Select Year'!Z$10:AE$10,0))</f>
        <v>0</v>
      </c>
      <c r="AB48" s="256"/>
      <c r="AC48" s="257" t="e">
        <f t="shared" si="38"/>
        <v>#DIV/0!</v>
      </c>
      <c r="AD48" s="192"/>
      <c r="AE48" s="273">
        <f>AD48*INDEX('Select Year'!Z$19:AE$19,,MATCH($BN$5,'Select Year'!Z$10:AE$10,0))</f>
        <v>0</v>
      </c>
      <c r="AF48" s="256"/>
      <c r="AG48" s="257" t="e">
        <f t="shared" si="39"/>
        <v>#DIV/0!</v>
      </c>
      <c r="AH48" s="192"/>
      <c r="AI48" s="273">
        <f>AH48*INDEX('Select Year'!Z$19:AE$19,,MATCH($BN$5,'Select Year'!Z$10:AE$10,0))</f>
        <v>0</v>
      </c>
      <c r="AJ48" s="256"/>
      <c r="AK48" s="257" t="e">
        <f t="shared" si="40"/>
        <v>#DIV/0!</v>
      </c>
      <c r="AL48" s="192"/>
      <c r="AM48" s="273">
        <f>AL48*INDEX('Select Year'!Z$19:AE$19,,MATCH($BN$5,'Select Year'!Z$10:AE$10,0))</f>
        <v>0</v>
      </c>
      <c r="AN48" s="256"/>
      <c r="AO48" s="257" t="e">
        <f t="shared" si="41"/>
        <v>#DIV/0!</v>
      </c>
      <c r="AP48" s="192"/>
      <c r="AQ48" s="273">
        <f>AP48*INDEX('Select Year'!Z$19:AE$19,,MATCH($BN$5,'Select Year'!Z$10:AE$10,0))</f>
        <v>0</v>
      </c>
      <c r="AR48" s="256"/>
      <c r="AS48" s="257" t="e">
        <f t="shared" si="42"/>
        <v>#DIV/0!</v>
      </c>
      <c r="AT48" s="192"/>
      <c r="AU48" s="273">
        <f>AT48*INDEX('Select Year'!Z$19:AE$19,,MATCH($BN$5,'Select Year'!Z$10:AE$10,0))</f>
        <v>0</v>
      </c>
      <c r="AV48" s="256"/>
      <c r="AW48" s="297" t="e">
        <f t="shared" si="43"/>
        <v>#DIV/0!</v>
      </c>
      <c r="CZ48" s="121"/>
    </row>
    <row r="49" spans="1:104" ht="14.25" customHeight="1" x14ac:dyDescent="0.2">
      <c r="A49" s="9" t="e">
        <f>B49&amp;#REF!</f>
        <v>#REF!</v>
      </c>
      <c r="B49" s="85" t="s">
        <v>7</v>
      </c>
      <c r="C49" s="49">
        <f t="shared" si="29"/>
        <v>0</v>
      </c>
      <c r="D49" s="309">
        <f t="shared" si="30"/>
        <v>9000</v>
      </c>
      <c r="E49" s="273">
        <f>D49*INDEX('Select Year'!Z$19:AE$19,,MATCH($BN$5,'Select Year'!Z$10:AE$10,0))</f>
        <v>88389</v>
      </c>
      <c r="F49" s="284">
        <f t="shared" si="31"/>
        <v>4380</v>
      </c>
      <c r="G49" s="285">
        <f t="shared" si="32"/>
        <v>0.48666666666666669</v>
      </c>
      <c r="H49" s="285">
        <f t="shared" si="33"/>
        <v>4.9553677493805792E-2</v>
      </c>
      <c r="I49" s="183" t="e">
        <f>E49*INDEX('Select Year'!AA$11:AC$15,MATCH(Kerosene!C49,'Select Year'!W$11:W$15,0),MATCH($BN$5,'Select Year'!AA$10:AC$10,0))</f>
        <v>#N/A</v>
      </c>
      <c r="J49" s="192">
        <v>9000</v>
      </c>
      <c r="K49" s="273">
        <f>J49*INDEX('Select Year'!Z$19:AE$19,,MATCH($BN$5,'Select Year'!Z$10:AE$10,0))</f>
        <v>88389</v>
      </c>
      <c r="L49" s="256">
        <v>4380</v>
      </c>
      <c r="M49" s="257">
        <f t="shared" si="34"/>
        <v>0.48666666666666669</v>
      </c>
      <c r="N49" s="192"/>
      <c r="O49" s="273">
        <f>N49*INDEX('Select Year'!Z$19:AE$19,,MATCH($BN$5,'Select Year'!Z$10:AE$10,0))</f>
        <v>0</v>
      </c>
      <c r="P49" s="256"/>
      <c r="Q49" s="257" t="e">
        <f t="shared" si="35"/>
        <v>#DIV/0!</v>
      </c>
      <c r="R49" s="192"/>
      <c r="S49" s="273">
        <f>R49*INDEX('Select Year'!Z$19:AE$19,,MATCH($BN$5,'Select Year'!Z$10:AE$10,0))</f>
        <v>0</v>
      </c>
      <c r="T49" s="256"/>
      <c r="U49" s="257" t="e">
        <f t="shared" si="36"/>
        <v>#DIV/0!</v>
      </c>
      <c r="V49" s="192"/>
      <c r="W49" s="273">
        <f>V49*INDEX('Select Year'!Z$19:AE$19,,MATCH($BN$5,'Select Year'!Z$10:AE$10,0))</f>
        <v>0</v>
      </c>
      <c r="X49" s="256"/>
      <c r="Y49" s="257" t="e">
        <f t="shared" si="37"/>
        <v>#DIV/0!</v>
      </c>
      <c r="Z49" s="192"/>
      <c r="AA49" s="273">
        <f>Z49*INDEX('Select Year'!Z$19:AE$19,,MATCH($BN$5,'Select Year'!Z$10:AE$10,0))</f>
        <v>0</v>
      </c>
      <c r="AB49" s="256"/>
      <c r="AC49" s="257" t="e">
        <f t="shared" si="38"/>
        <v>#DIV/0!</v>
      </c>
      <c r="AD49" s="192"/>
      <c r="AE49" s="273">
        <f>AD49*INDEX('Select Year'!Z$19:AE$19,,MATCH($BN$5,'Select Year'!Z$10:AE$10,0))</f>
        <v>0</v>
      </c>
      <c r="AF49" s="256"/>
      <c r="AG49" s="257" t="e">
        <f t="shared" si="39"/>
        <v>#DIV/0!</v>
      </c>
      <c r="AH49" s="192"/>
      <c r="AI49" s="273">
        <f>AH49*INDEX('Select Year'!Z$19:AE$19,,MATCH($BN$5,'Select Year'!Z$10:AE$10,0))</f>
        <v>0</v>
      </c>
      <c r="AJ49" s="256"/>
      <c r="AK49" s="257" t="e">
        <f t="shared" si="40"/>
        <v>#DIV/0!</v>
      </c>
      <c r="AL49" s="192"/>
      <c r="AM49" s="273">
        <f>AL49*INDEX('Select Year'!Z$19:AE$19,,MATCH($BN$5,'Select Year'!Z$10:AE$10,0))</f>
        <v>0</v>
      </c>
      <c r="AN49" s="256"/>
      <c r="AO49" s="257" t="e">
        <f t="shared" si="41"/>
        <v>#DIV/0!</v>
      </c>
      <c r="AP49" s="192"/>
      <c r="AQ49" s="273">
        <f>AP49*INDEX('Select Year'!Z$19:AE$19,,MATCH($BN$5,'Select Year'!Z$10:AE$10,0))</f>
        <v>0</v>
      </c>
      <c r="AR49" s="256"/>
      <c r="AS49" s="257" t="e">
        <f t="shared" si="42"/>
        <v>#DIV/0!</v>
      </c>
      <c r="AT49" s="192"/>
      <c r="AU49" s="273">
        <f>AT49*INDEX('Select Year'!Z$19:AE$19,,MATCH($BN$5,'Select Year'!Z$10:AE$10,0))</f>
        <v>0</v>
      </c>
      <c r="AV49" s="256"/>
      <c r="AW49" s="297" t="e">
        <f t="shared" si="43"/>
        <v>#DIV/0!</v>
      </c>
      <c r="CZ49" s="121"/>
    </row>
    <row r="50" spans="1:104" ht="14.25" customHeight="1" x14ac:dyDescent="0.2">
      <c r="A50" s="9" t="e">
        <f>B50&amp;#REF!</f>
        <v>#REF!</v>
      </c>
      <c r="B50" s="85" t="s">
        <v>8</v>
      </c>
      <c r="C50" s="49">
        <f t="shared" si="29"/>
        <v>0</v>
      </c>
      <c r="D50" s="309">
        <f t="shared" si="30"/>
        <v>10500</v>
      </c>
      <c r="E50" s="273">
        <f>D50*INDEX('Select Year'!Z$19:AE$19,,MATCH($BN$5,'Select Year'!Z$10:AE$10,0))</f>
        <v>103120.5</v>
      </c>
      <c r="F50" s="284">
        <f t="shared" si="31"/>
        <v>5150</v>
      </c>
      <c r="G50" s="285">
        <f t="shared" si="32"/>
        <v>0.49047619047619045</v>
      </c>
      <c r="H50" s="285">
        <f t="shared" si="33"/>
        <v>4.9941573208043016E-2</v>
      </c>
      <c r="I50" s="183" t="e">
        <f>E50*INDEX('Select Year'!AA$11:AC$15,MATCH(Kerosene!C50,'Select Year'!W$11:W$15,0),MATCH($BN$5,'Select Year'!AA$10:AC$10,0))</f>
        <v>#N/A</v>
      </c>
      <c r="J50" s="192">
        <v>10500</v>
      </c>
      <c r="K50" s="273">
        <f>J50*INDEX('Select Year'!Z$19:AE$19,,MATCH($BN$5,'Select Year'!Z$10:AE$10,0))</f>
        <v>103120.5</v>
      </c>
      <c r="L50" s="256">
        <v>5150</v>
      </c>
      <c r="M50" s="257">
        <f t="shared" si="34"/>
        <v>0.49047619047619045</v>
      </c>
      <c r="N50" s="192"/>
      <c r="O50" s="273">
        <f>N50*INDEX('Select Year'!Z$19:AE$19,,MATCH($BN$5,'Select Year'!Z$10:AE$10,0))</f>
        <v>0</v>
      </c>
      <c r="P50" s="256"/>
      <c r="Q50" s="257" t="e">
        <f t="shared" si="35"/>
        <v>#DIV/0!</v>
      </c>
      <c r="R50" s="192"/>
      <c r="S50" s="273">
        <f>R50*INDEX('Select Year'!Z$19:AE$19,,MATCH($BN$5,'Select Year'!Z$10:AE$10,0))</f>
        <v>0</v>
      </c>
      <c r="T50" s="256"/>
      <c r="U50" s="257" t="e">
        <f t="shared" si="36"/>
        <v>#DIV/0!</v>
      </c>
      <c r="V50" s="192"/>
      <c r="W50" s="273">
        <f>V50*INDEX('Select Year'!Z$19:AE$19,,MATCH($BN$5,'Select Year'!Z$10:AE$10,0))</f>
        <v>0</v>
      </c>
      <c r="X50" s="256"/>
      <c r="Y50" s="257" t="e">
        <f t="shared" si="37"/>
        <v>#DIV/0!</v>
      </c>
      <c r="Z50" s="192"/>
      <c r="AA50" s="273">
        <f>Z50*INDEX('Select Year'!Z$19:AE$19,,MATCH($BN$5,'Select Year'!Z$10:AE$10,0))</f>
        <v>0</v>
      </c>
      <c r="AB50" s="256"/>
      <c r="AC50" s="257" t="e">
        <f t="shared" si="38"/>
        <v>#DIV/0!</v>
      </c>
      <c r="AD50" s="192"/>
      <c r="AE50" s="273">
        <f>AD50*INDEX('Select Year'!Z$19:AE$19,,MATCH($BN$5,'Select Year'!Z$10:AE$10,0))</f>
        <v>0</v>
      </c>
      <c r="AF50" s="256"/>
      <c r="AG50" s="257" t="e">
        <f t="shared" si="39"/>
        <v>#DIV/0!</v>
      </c>
      <c r="AH50" s="192"/>
      <c r="AI50" s="273">
        <f>AH50*INDEX('Select Year'!Z$19:AE$19,,MATCH($BN$5,'Select Year'!Z$10:AE$10,0))</f>
        <v>0</v>
      </c>
      <c r="AJ50" s="256"/>
      <c r="AK50" s="257" t="e">
        <f t="shared" si="40"/>
        <v>#DIV/0!</v>
      </c>
      <c r="AL50" s="192"/>
      <c r="AM50" s="273">
        <f>AL50*INDEX('Select Year'!Z$19:AE$19,,MATCH($BN$5,'Select Year'!Z$10:AE$10,0))</f>
        <v>0</v>
      </c>
      <c r="AN50" s="256"/>
      <c r="AO50" s="257" t="e">
        <f t="shared" si="41"/>
        <v>#DIV/0!</v>
      </c>
      <c r="AP50" s="192"/>
      <c r="AQ50" s="273">
        <f>AP50*INDEX('Select Year'!Z$19:AE$19,,MATCH($BN$5,'Select Year'!Z$10:AE$10,0))</f>
        <v>0</v>
      </c>
      <c r="AR50" s="256"/>
      <c r="AS50" s="257" t="e">
        <f t="shared" si="42"/>
        <v>#DIV/0!</v>
      </c>
      <c r="AT50" s="192"/>
      <c r="AU50" s="273">
        <f>AT50*INDEX('Select Year'!Z$19:AE$19,,MATCH($BN$5,'Select Year'!Z$10:AE$10,0))</f>
        <v>0</v>
      </c>
      <c r="AV50" s="256"/>
      <c r="AW50" s="297" t="e">
        <f t="shared" si="43"/>
        <v>#DIV/0!</v>
      </c>
      <c r="CZ50" s="121"/>
    </row>
    <row r="51" spans="1:104" ht="14.25" customHeight="1" x14ac:dyDescent="0.2">
      <c r="A51" s="9" t="e">
        <f>B51&amp;#REF!</f>
        <v>#REF!</v>
      </c>
      <c r="B51" s="85" t="s">
        <v>9</v>
      </c>
      <c r="C51" s="49">
        <f t="shared" si="29"/>
        <v>0</v>
      </c>
      <c r="D51" s="309">
        <f t="shared" si="30"/>
        <v>11000</v>
      </c>
      <c r="E51" s="273">
        <f>D51*INDEX('Select Year'!Z$19:AE$19,,MATCH($BN$5,'Select Year'!Z$10:AE$10,0))</f>
        <v>108031</v>
      </c>
      <c r="F51" s="284">
        <f t="shared" si="31"/>
        <v>5200</v>
      </c>
      <c r="G51" s="285">
        <f t="shared" si="32"/>
        <v>0.47272727272727272</v>
      </c>
      <c r="H51" s="285">
        <f t="shared" si="33"/>
        <v>4.8134331812165025E-2</v>
      </c>
      <c r="I51" s="183" t="e">
        <f>E51*INDEX('Select Year'!AA$11:AC$15,MATCH(Kerosene!C51,'Select Year'!W$11:W$15,0),MATCH($BN$5,'Select Year'!AA$10:AC$10,0))</f>
        <v>#N/A</v>
      </c>
      <c r="J51" s="192">
        <v>11000</v>
      </c>
      <c r="K51" s="273">
        <f>J51*INDEX('Select Year'!Z$19:AE$19,,MATCH($BN$5,'Select Year'!Z$10:AE$10,0))</f>
        <v>108031</v>
      </c>
      <c r="L51" s="256">
        <v>5200</v>
      </c>
      <c r="M51" s="257">
        <f t="shared" si="34"/>
        <v>0.47272727272727272</v>
      </c>
      <c r="N51" s="192"/>
      <c r="O51" s="273">
        <f>N51*INDEX('Select Year'!Z$19:AE$19,,MATCH($BN$5,'Select Year'!Z$10:AE$10,0))</f>
        <v>0</v>
      </c>
      <c r="P51" s="256"/>
      <c r="Q51" s="257" t="e">
        <f t="shared" si="35"/>
        <v>#DIV/0!</v>
      </c>
      <c r="R51" s="192"/>
      <c r="S51" s="273">
        <f>R51*INDEX('Select Year'!Z$19:AE$19,,MATCH($BN$5,'Select Year'!Z$10:AE$10,0))</f>
        <v>0</v>
      </c>
      <c r="T51" s="256"/>
      <c r="U51" s="257" t="e">
        <f t="shared" si="36"/>
        <v>#DIV/0!</v>
      </c>
      <c r="V51" s="192"/>
      <c r="W51" s="273">
        <f>V51*INDEX('Select Year'!Z$19:AE$19,,MATCH($BN$5,'Select Year'!Z$10:AE$10,0))</f>
        <v>0</v>
      </c>
      <c r="X51" s="256"/>
      <c r="Y51" s="257" t="e">
        <f t="shared" si="37"/>
        <v>#DIV/0!</v>
      </c>
      <c r="Z51" s="192"/>
      <c r="AA51" s="273">
        <f>Z51*INDEX('Select Year'!Z$19:AE$19,,MATCH($BN$5,'Select Year'!Z$10:AE$10,0))</f>
        <v>0</v>
      </c>
      <c r="AB51" s="256"/>
      <c r="AC51" s="257" t="e">
        <f t="shared" si="38"/>
        <v>#DIV/0!</v>
      </c>
      <c r="AD51" s="192"/>
      <c r="AE51" s="273">
        <f>AD51*INDEX('Select Year'!Z$19:AE$19,,MATCH($BN$5,'Select Year'!Z$10:AE$10,0))</f>
        <v>0</v>
      </c>
      <c r="AF51" s="256"/>
      <c r="AG51" s="257" t="e">
        <f t="shared" si="39"/>
        <v>#DIV/0!</v>
      </c>
      <c r="AH51" s="192"/>
      <c r="AI51" s="273">
        <f>AH51*INDEX('Select Year'!Z$19:AE$19,,MATCH($BN$5,'Select Year'!Z$10:AE$10,0))</f>
        <v>0</v>
      </c>
      <c r="AJ51" s="256"/>
      <c r="AK51" s="257" t="e">
        <f t="shared" si="40"/>
        <v>#DIV/0!</v>
      </c>
      <c r="AL51" s="192"/>
      <c r="AM51" s="273">
        <f>AL51*INDEX('Select Year'!Z$19:AE$19,,MATCH($BN$5,'Select Year'!Z$10:AE$10,0))</f>
        <v>0</v>
      </c>
      <c r="AN51" s="256"/>
      <c r="AO51" s="257" t="e">
        <f t="shared" si="41"/>
        <v>#DIV/0!</v>
      </c>
      <c r="AP51" s="192"/>
      <c r="AQ51" s="273">
        <f>AP51*INDEX('Select Year'!Z$19:AE$19,,MATCH($BN$5,'Select Year'!Z$10:AE$10,0))</f>
        <v>0</v>
      </c>
      <c r="AR51" s="256"/>
      <c r="AS51" s="257" t="e">
        <f t="shared" si="42"/>
        <v>#DIV/0!</v>
      </c>
      <c r="AT51" s="192"/>
      <c r="AU51" s="273">
        <f>AT51*INDEX('Select Year'!Z$19:AE$19,,MATCH($BN$5,'Select Year'!Z$10:AE$10,0))</f>
        <v>0</v>
      </c>
      <c r="AV51" s="256"/>
      <c r="AW51" s="297" t="e">
        <f t="shared" si="43"/>
        <v>#DIV/0!</v>
      </c>
      <c r="CZ51" s="121"/>
    </row>
    <row r="52" spans="1:104" ht="14.25" customHeight="1" x14ac:dyDescent="0.2">
      <c r="A52" s="9" t="e">
        <f>B52&amp;#REF!</f>
        <v>#REF!</v>
      </c>
      <c r="B52" s="85" t="s">
        <v>10</v>
      </c>
      <c r="C52" s="49">
        <f t="shared" si="29"/>
        <v>0</v>
      </c>
      <c r="D52" s="309">
        <f t="shared" si="30"/>
        <v>19000</v>
      </c>
      <c r="E52" s="273">
        <f>D52*INDEX('Select Year'!Z$19:AE$19,,MATCH($BN$5,'Select Year'!Z$10:AE$10,0))</f>
        <v>186599</v>
      </c>
      <c r="F52" s="284">
        <f t="shared" si="31"/>
        <v>9050</v>
      </c>
      <c r="G52" s="285">
        <f t="shared" si="32"/>
        <v>0.47631578947368419</v>
      </c>
      <c r="H52" s="285">
        <f t="shared" si="33"/>
        <v>4.8499724007095429E-2</v>
      </c>
      <c r="I52" s="183" t="e">
        <f>E52*INDEX('Select Year'!AA$11:AC$15,MATCH(Kerosene!C52,'Select Year'!W$11:W$15,0),MATCH($BN$5,'Select Year'!AA$10:AC$10,0))</f>
        <v>#N/A</v>
      </c>
      <c r="J52" s="192">
        <v>11000</v>
      </c>
      <c r="K52" s="273">
        <f>J52*INDEX('Select Year'!Z$19:AE$19,,MATCH($BN$5,'Select Year'!Z$10:AE$10,0))</f>
        <v>108031</v>
      </c>
      <c r="L52" s="256">
        <v>5150</v>
      </c>
      <c r="M52" s="257">
        <f t="shared" si="34"/>
        <v>0.4681818181818182</v>
      </c>
      <c r="N52" s="192">
        <v>8000</v>
      </c>
      <c r="O52" s="273">
        <f>N52*INDEX('Select Year'!Z$19:AE$19,,MATCH($BN$5,'Select Year'!Z$10:AE$10,0))</f>
        <v>78568</v>
      </c>
      <c r="P52" s="256">
        <v>3900</v>
      </c>
      <c r="Q52" s="257">
        <f t="shared" si="35"/>
        <v>0.48749999999999999</v>
      </c>
      <c r="R52" s="192"/>
      <c r="S52" s="273">
        <f>R52*INDEX('Select Year'!Z$19:AE$19,,MATCH($BN$5,'Select Year'!Z$10:AE$10,0))</f>
        <v>0</v>
      </c>
      <c r="T52" s="256"/>
      <c r="U52" s="257" t="e">
        <f t="shared" si="36"/>
        <v>#DIV/0!</v>
      </c>
      <c r="V52" s="192"/>
      <c r="W52" s="273">
        <f>V52*INDEX('Select Year'!Z$19:AE$19,,MATCH($BN$5,'Select Year'!Z$10:AE$10,0))</f>
        <v>0</v>
      </c>
      <c r="X52" s="256"/>
      <c r="Y52" s="257" t="e">
        <f t="shared" si="37"/>
        <v>#DIV/0!</v>
      </c>
      <c r="Z52" s="192"/>
      <c r="AA52" s="273">
        <f>Z52*INDEX('Select Year'!Z$19:AE$19,,MATCH($BN$5,'Select Year'!Z$10:AE$10,0))</f>
        <v>0</v>
      </c>
      <c r="AB52" s="256"/>
      <c r="AC52" s="257" t="e">
        <f t="shared" si="38"/>
        <v>#DIV/0!</v>
      </c>
      <c r="AD52" s="192"/>
      <c r="AE52" s="273">
        <f>AD52*INDEX('Select Year'!Z$19:AE$19,,MATCH($BN$5,'Select Year'!Z$10:AE$10,0))</f>
        <v>0</v>
      </c>
      <c r="AF52" s="256"/>
      <c r="AG52" s="257" t="e">
        <f t="shared" si="39"/>
        <v>#DIV/0!</v>
      </c>
      <c r="AH52" s="192"/>
      <c r="AI52" s="273">
        <f>AH52*INDEX('Select Year'!Z$19:AE$19,,MATCH($BN$5,'Select Year'!Z$10:AE$10,0))</f>
        <v>0</v>
      </c>
      <c r="AJ52" s="256"/>
      <c r="AK52" s="257" t="e">
        <f t="shared" si="40"/>
        <v>#DIV/0!</v>
      </c>
      <c r="AL52" s="192"/>
      <c r="AM52" s="273">
        <f>AL52*INDEX('Select Year'!Z$19:AE$19,,MATCH($BN$5,'Select Year'!Z$10:AE$10,0))</f>
        <v>0</v>
      </c>
      <c r="AN52" s="256"/>
      <c r="AO52" s="257" t="e">
        <f t="shared" si="41"/>
        <v>#DIV/0!</v>
      </c>
      <c r="AP52" s="192"/>
      <c r="AQ52" s="273">
        <f>AP52*INDEX('Select Year'!Z$19:AE$19,,MATCH($BN$5,'Select Year'!Z$10:AE$10,0))</f>
        <v>0</v>
      </c>
      <c r="AR52" s="256"/>
      <c r="AS52" s="257" t="e">
        <f t="shared" si="42"/>
        <v>#DIV/0!</v>
      </c>
      <c r="AT52" s="192"/>
      <c r="AU52" s="273">
        <f>AT52*INDEX('Select Year'!Z$19:AE$19,,MATCH($BN$5,'Select Year'!Z$10:AE$10,0))</f>
        <v>0</v>
      </c>
      <c r="AV52" s="256"/>
      <c r="AW52" s="297" t="e">
        <f t="shared" si="43"/>
        <v>#DIV/0!</v>
      </c>
      <c r="CZ52" s="121"/>
    </row>
    <row r="53" spans="1:104" ht="14.25" customHeight="1" thickBot="1" x14ac:dyDescent="0.25">
      <c r="A53" s="9" t="e">
        <f>B53&amp;#REF!</f>
        <v>#REF!</v>
      </c>
      <c r="B53" s="112" t="s">
        <v>11</v>
      </c>
      <c r="C53" s="113">
        <f t="shared" si="29"/>
        <v>0</v>
      </c>
      <c r="D53" s="310">
        <f t="shared" si="30"/>
        <v>25800</v>
      </c>
      <c r="E53" s="286">
        <f>D53*INDEX('Select Year'!Z$19:AE$19,,MATCH($BN$5,'Select Year'!Z$10:AE$10,0))</f>
        <v>253381.8</v>
      </c>
      <c r="F53" s="287">
        <f t="shared" si="31"/>
        <v>12430</v>
      </c>
      <c r="G53" s="288">
        <f t="shared" si="32"/>
        <v>0.4817829457364341</v>
      </c>
      <c r="H53" s="288">
        <f t="shared" si="33"/>
        <v>4.9056404208984231E-2</v>
      </c>
      <c r="I53" s="311" t="e">
        <f>E53*INDEX('Select Year'!AA$11:AC$15,MATCH(Kerosene!C53,'Select Year'!W$11:W$15,0),MATCH($BN$5,'Select Year'!AA$10:AC$10,0))</f>
        <v>#N/A</v>
      </c>
      <c r="J53" s="197">
        <v>10800</v>
      </c>
      <c r="K53" s="286">
        <f>J53*INDEX('Select Year'!Z$19:AE$19,,MATCH($BN$5,'Select Year'!Z$10:AE$10,0))</f>
        <v>106066.8</v>
      </c>
      <c r="L53" s="205">
        <v>5230</v>
      </c>
      <c r="M53" s="298">
        <f t="shared" si="34"/>
        <v>0.48425925925925928</v>
      </c>
      <c r="N53" s="197">
        <v>10000</v>
      </c>
      <c r="O53" s="286">
        <f>N53*INDEX('Select Year'!Z$19:AE$19,,MATCH($BN$5,'Select Year'!Z$10:AE$10,0))</f>
        <v>98210</v>
      </c>
      <c r="P53" s="205">
        <v>4900</v>
      </c>
      <c r="Q53" s="298">
        <f t="shared" si="35"/>
        <v>0.49</v>
      </c>
      <c r="R53" s="197">
        <v>5000</v>
      </c>
      <c r="S53" s="286">
        <f>R53*INDEX('Select Year'!Z$19:AE$19,,MATCH($BN$5,'Select Year'!Z$10:AE$10,0))</f>
        <v>49105</v>
      </c>
      <c r="T53" s="205">
        <v>2300</v>
      </c>
      <c r="U53" s="298">
        <f t="shared" si="36"/>
        <v>0.46</v>
      </c>
      <c r="V53" s="197"/>
      <c r="W53" s="286">
        <f>V53*INDEX('Select Year'!Z$19:AE$19,,MATCH($BN$5,'Select Year'!Z$10:AE$10,0))</f>
        <v>0</v>
      </c>
      <c r="X53" s="205"/>
      <c r="Y53" s="298" t="e">
        <f t="shared" si="37"/>
        <v>#DIV/0!</v>
      </c>
      <c r="Z53" s="197"/>
      <c r="AA53" s="286">
        <f>Z53*INDEX('Select Year'!Z$19:AE$19,,MATCH($BN$5,'Select Year'!Z$10:AE$10,0))</f>
        <v>0</v>
      </c>
      <c r="AB53" s="205"/>
      <c r="AC53" s="298" t="e">
        <f t="shared" si="38"/>
        <v>#DIV/0!</v>
      </c>
      <c r="AD53" s="197"/>
      <c r="AE53" s="286">
        <f>AD53*INDEX('Select Year'!Z$19:AE$19,,MATCH($BN$5,'Select Year'!Z$10:AE$10,0))</f>
        <v>0</v>
      </c>
      <c r="AF53" s="205"/>
      <c r="AG53" s="298" t="e">
        <f t="shared" si="39"/>
        <v>#DIV/0!</v>
      </c>
      <c r="AH53" s="197"/>
      <c r="AI53" s="286">
        <f>AH53*INDEX('Select Year'!Z$19:AE$19,,MATCH($BN$5,'Select Year'!Z$10:AE$10,0))</f>
        <v>0</v>
      </c>
      <c r="AJ53" s="205"/>
      <c r="AK53" s="298" t="e">
        <f t="shared" si="40"/>
        <v>#DIV/0!</v>
      </c>
      <c r="AL53" s="197"/>
      <c r="AM53" s="286">
        <f>AL53*INDEX('Select Year'!Z$19:AE$19,,MATCH($BN$5,'Select Year'!Z$10:AE$10,0))</f>
        <v>0</v>
      </c>
      <c r="AN53" s="205"/>
      <c r="AO53" s="298" t="e">
        <f t="shared" si="41"/>
        <v>#DIV/0!</v>
      </c>
      <c r="AP53" s="197"/>
      <c r="AQ53" s="286">
        <f>AP53*INDEX('Select Year'!Z$19:AE$19,,MATCH($BN$5,'Select Year'!Z$10:AE$10,0))</f>
        <v>0</v>
      </c>
      <c r="AR53" s="205"/>
      <c r="AS53" s="298" t="e">
        <f t="shared" si="42"/>
        <v>#DIV/0!</v>
      </c>
      <c r="AT53" s="197"/>
      <c r="AU53" s="286">
        <f>AT53*INDEX('Select Year'!Z$19:AE$19,,MATCH($BN$5,'Select Year'!Z$10:AE$10,0))</f>
        <v>0</v>
      </c>
      <c r="AV53" s="205"/>
      <c r="AW53" s="299" t="e">
        <f t="shared" si="43"/>
        <v>#DIV/0!</v>
      </c>
      <c r="CZ53" s="121"/>
    </row>
    <row r="54" spans="1:104" s="40" customFormat="1" ht="19.5" customHeight="1" thickBot="1" x14ac:dyDescent="0.25">
      <c r="A54" s="9" t="e">
        <f>B54&amp;#REF!</f>
        <v>#REF!</v>
      </c>
      <c r="B54" s="114" t="s">
        <v>24</v>
      </c>
      <c r="C54" s="264"/>
      <c r="D54" s="265">
        <f>SUM(D42:D53)</f>
        <v>200800</v>
      </c>
      <c r="E54" s="208">
        <f>SUM(E42:E53)</f>
        <v>1972056.8</v>
      </c>
      <c r="F54" s="209">
        <f>SUM(F42:F53)</f>
        <v>98365</v>
      </c>
      <c r="G54" s="266">
        <f>IF((J54)=0,"",F54/(D54))</f>
        <v>0.48986553784860559</v>
      </c>
      <c r="H54" s="266">
        <f>IF((J54)=0,"",F54/(E54))</f>
        <v>4.9879394954546949E-2</v>
      </c>
      <c r="I54" s="267" t="e">
        <f>SUM(I42:I53)</f>
        <v>#N/A</v>
      </c>
      <c r="J54" s="208">
        <f>SUM(J42:J53)</f>
        <v>127500</v>
      </c>
      <c r="K54" s="208">
        <f>SUM(K42:K53)</f>
        <v>1252177.5</v>
      </c>
      <c r="L54" s="209">
        <f>SUM(L42:L53)</f>
        <v>62015</v>
      </c>
      <c r="M54" s="268">
        <f>L54/J54</f>
        <v>0.48639215686274512</v>
      </c>
      <c r="N54" s="208">
        <f>SUM(N42:N53)</f>
        <v>54300</v>
      </c>
      <c r="O54" s="208">
        <f>SUM(O42:O53)</f>
        <v>533280.30000000005</v>
      </c>
      <c r="P54" s="209">
        <f>SUM(P42:P53)</f>
        <v>26700</v>
      </c>
      <c r="Q54" s="268">
        <f>P54/N54</f>
        <v>0.49171270718232046</v>
      </c>
      <c r="R54" s="208">
        <f>SUM(R42:R53)</f>
        <v>14000</v>
      </c>
      <c r="S54" s="208">
        <f>SUM(S42:S53)</f>
        <v>137494</v>
      </c>
      <c r="T54" s="209">
        <f>SUM(T42:T53)</f>
        <v>6700</v>
      </c>
      <c r="U54" s="268">
        <f>T54/R54</f>
        <v>0.47857142857142859</v>
      </c>
      <c r="V54" s="208">
        <f>SUM(V42:V53)</f>
        <v>5000</v>
      </c>
      <c r="W54" s="208">
        <f>SUM(W42:W53)</f>
        <v>49105</v>
      </c>
      <c r="X54" s="209">
        <f>SUM(X42:X53)</f>
        <v>2950</v>
      </c>
      <c r="Y54" s="268">
        <f>X54/V54</f>
        <v>0.59</v>
      </c>
      <c r="Z54" s="208">
        <f>SUM(Z42:Z53)</f>
        <v>0</v>
      </c>
      <c r="AA54" s="208">
        <f>SUM(AA42:AA53)</f>
        <v>0</v>
      </c>
      <c r="AB54" s="209">
        <f>SUM(AB42:AB53)</f>
        <v>0</v>
      </c>
      <c r="AC54" s="268" t="e">
        <f>AB54/Z54</f>
        <v>#DIV/0!</v>
      </c>
      <c r="AD54" s="208">
        <f>SUM(AD42:AD53)</f>
        <v>0</v>
      </c>
      <c r="AE54" s="208">
        <f>SUM(AE42:AE53)</f>
        <v>0</v>
      </c>
      <c r="AF54" s="209">
        <f>SUM(AF42:AF53)</f>
        <v>0</v>
      </c>
      <c r="AG54" s="268" t="e">
        <f>AF54/AD54</f>
        <v>#DIV/0!</v>
      </c>
      <c r="AH54" s="208">
        <f>SUM(AH42:AH53)</f>
        <v>0</v>
      </c>
      <c r="AI54" s="208">
        <f>SUM(AI42:AI53)</f>
        <v>0</v>
      </c>
      <c r="AJ54" s="209">
        <f>SUM(AJ42:AJ53)</f>
        <v>0</v>
      </c>
      <c r="AK54" s="268" t="e">
        <f>AJ54/AH54</f>
        <v>#DIV/0!</v>
      </c>
      <c r="AL54" s="208">
        <f>SUM(AL42:AL53)</f>
        <v>0</v>
      </c>
      <c r="AM54" s="208">
        <f>SUM(AM42:AM53)</f>
        <v>0</v>
      </c>
      <c r="AN54" s="209">
        <f>SUM(AN42:AN53)</f>
        <v>0</v>
      </c>
      <c r="AO54" s="268" t="e">
        <f>AN54/AL54</f>
        <v>#DIV/0!</v>
      </c>
      <c r="AP54" s="208">
        <f>SUM(AP42:AP53)</f>
        <v>0</v>
      </c>
      <c r="AQ54" s="208">
        <f>SUM(AQ42:AQ53)</f>
        <v>0</v>
      </c>
      <c r="AR54" s="209">
        <f>SUM(AR42:AR53)</f>
        <v>0</v>
      </c>
      <c r="AS54" s="268" t="e">
        <f>AR54/AP54</f>
        <v>#DIV/0!</v>
      </c>
      <c r="AT54" s="208">
        <f>SUM(AT42:AT53)</f>
        <v>0</v>
      </c>
      <c r="AU54" s="208">
        <f>SUM(AU42:AU53)</f>
        <v>0</v>
      </c>
      <c r="AV54" s="209">
        <f>SUM(AV42:AV53)</f>
        <v>0</v>
      </c>
      <c r="AW54" s="268" t="e">
        <f>AV54/AT54</f>
        <v>#DIV/0!</v>
      </c>
      <c r="AY54" s="41"/>
      <c r="AZ54" s="41"/>
      <c r="BF54" s="41"/>
      <c r="BG54" s="41"/>
      <c r="BH54" s="41"/>
      <c r="BI54" s="42"/>
      <c r="BJ54" s="41"/>
      <c r="BK54" s="41"/>
      <c r="CZ54" s="118"/>
    </row>
    <row r="55" spans="1:104" x14ac:dyDescent="0.2">
      <c r="A55" s="1" t="e">
        <f>B55&amp;#REF!</f>
        <v>#REF!</v>
      </c>
      <c r="B55" s="585" t="s">
        <v>120</v>
      </c>
      <c r="C55" s="633"/>
      <c r="D55" s="443"/>
      <c r="E55" s="443"/>
      <c r="F55" s="443"/>
      <c r="G55" s="443"/>
      <c r="H55" s="443"/>
      <c r="I55" s="443"/>
      <c r="J55" s="444"/>
      <c r="K55" s="444"/>
      <c r="L55" s="444"/>
      <c r="M55" s="444"/>
      <c r="N55" s="444"/>
      <c r="O55" s="444"/>
      <c r="P55" s="444"/>
      <c r="Q55" s="444"/>
      <c r="R55" s="444"/>
      <c r="S55" s="460"/>
    </row>
    <row r="56" spans="1:104" x14ac:dyDescent="0.2">
      <c r="B56" s="587"/>
      <c r="C56" s="634"/>
      <c r="D56" s="43"/>
      <c r="E56" s="43"/>
      <c r="F56" s="43"/>
      <c r="G56" s="43"/>
      <c r="H56" s="43"/>
      <c r="I56" s="43"/>
      <c r="J56" s="32"/>
      <c r="K56" s="32"/>
      <c r="L56" s="32"/>
      <c r="M56" s="32"/>
      <c r="N56" s="32"/>
      <c r="O56" s="32"/>
      <c r="P56" s="32"/>
      <c r="Q56" s="32"/>
      <c r="R56" s="32"/>
      <c r="S56" s="461"/>
    </row>
    <row r="57" spans="1:104" x14ac:dyDescent="0.2">
      <c r="B57" s="587"/>
      <c r="C57" s="634"/>
      <c r="D57" s="43"/>
      <c r="E57" s="43"/>
      <c r="F57" s="43"/>
      <c r="G57" s="43"/>
      <c r="H57" s="43"/>
      <c r="I57" s="43"/>
      <c r="J57" s="32"/>
      <c r="K57" s="32"/>
      <c r="L57" s="32"/>
      <c r="M57" s="32"/>
      <c r="N57" s="32"/>
      <c r="O57" s="32"/>
      <c r="P57" s="32"/>
      <c r="Q57" s="32"/>
      <c r="R57" s="32"/>
      <c r="S57" s="461"/>
    </row>
    <row r="58" spans="1:104" x14ac:dyDescent="0.2">
      <c r="B58" s="587"/>
      <c r="C58" s="634"/>
      <c r="D58" s="43"/>
      <c r="E58" s="43"/>
      <c r="F58" s="43"/>
      <c r="G58" s="43"/>
      <c r="H58" s="43"/>
      <c r="I58" s="43"/>
      <c r="J58" s="32"/>
      <c r="K58" s="32"/>
      <c r="L58" s="32"/>
      <c r="M58" s="32"/>
      <c r="N58" s="32"/>
      <c r="O58" s="32"/>
      <c r="P58" s="32"/>
      <c r="Q58" s="32"/>
      <c r="R58" s="32"/>
      <c r="S58" s="461"/>
    </row>
    <row r="59" spans="1:104" x14ac:dyDescent="0.2">
      <c r="B59" s="587"/>
      <c r="C59" s="634"/>
      <c r="D59" s="43"/>
      <c r="E59" s="43"/>
      <c r="F59" s="43"/>
      <c r="G59" s="43"/>
      <c r="H59" s="43"/>
      <c r="I59" s="43"/>
      <c r="J59" s="32"/>
      <c r="K59" s="32"/>
      <c r="L59" s="32"/>
      <c r="M59" s="32"/>
      <c r="N59" s="32"/>
      <c r="O59" s="32"/>
      <c r="P59" s="32"/>
      <c r="Q59" s="32"/>
      <c r="R59" s="32"/>
      <c r="S59" s="461"/>
    </row>
    <row r="60" spans="1:104" x14ac:dyDescent="0.2">
      <c r="B60" s="587"/>
      <c r="C60" s="634"/>
      <c r="D60" s="43"/>
      <c r="E60" s="43"/>
      <c r="F60" s="43"/>
      <c r="G60" s="43"/>
      <c r="H60" s="43"/>
      <c r="I60" s="43"/>
      <c r="J60" s="32"/>
      <c r="K60" s="32"/>
      <c r="L60" s="32"/>
      <c r="M60" s="32"/>
      <c r="N60" s="32"/>
      <c r="O60" s="32"/>
      <c r="P60" s="32"/>
      <c r="Q60" s="32"/>
      <c r="R60" s="32"/>
      <c r="S60" s="461"/>
    </row>
    <row r="61" spans="1:104" x14ac:dyDescent="0.2">
      <c r="B61" s="587"/>
      <c r="C61" s="634"/>
      <c r="D61" s="43"/>
      <c r="E61" s="43"/>
      <c r="F61" s="43"/>
      <c r="G61" s="43"/>
      <c r="H61" s="43"/>
      <c r="I61" s="43"/>
      <c r="J61" s="32"/>
      <c r="K61" s="32"/>
      <c r="L61" s="32"/>
      <c r="M61" s="32"/>
      <c r="N61" s="32"/>
      <c r="O61" s="32"/>
      <c r="P61" s="32"/>
      <c r="Q61" s="32"/>
      <c r="R61" s="32"/>
      <c r="S61" s="461"/>
    </row>
    <row r="62" spans="1:104" ht="15.75" customHeight="1" x14ac:dyDescent="0.2">
      <c r="B62" s="587"/>
      <c r="C62" s="634"/>
      <c r="D62" s="43"/>
      <c r="E62" s="43"/>
      <c r="F62" s="43"/>
      <c r="G62" s="43"/>
      <c r="H62" s="43"/>
      <c r="I62" s="43"/>
      <c r="J62" s="32"/>
      <c r="K62" s="32"/>
      <c r="L62" s="32"/>
      <c r="M62" s="32"/>
      <c r="N62" s="32"/>
      <c r="O62" s="32"/>
      <c r="P62" s="32"/>
      <c r="Q62" s="32"/>
      <c r="R62" s="32"/>
      <c r="S62" s="461"/>
    </row>
    <row r="63" spans="1:104" x14ac:dyDescent="0.2">
      <c r="B63" s="587"/>
      <c r="C63" s="634"/>
      <c r="D63" s="43"/>
      <c r="E63" s="43"/>
      <c r="F63" s="43"/>
      <c r="G63" s="43"/>
      <c r="H63" s="43"/>
      <c r="I63" s="43"/>
      <c r="J63" s="32"/>
      <c r="K63" s="32"/>
      <c r="L63" s="32"/>
      <c r="M63" s="32"/>
      <c r="N63" s="32"/>
      <c r="O63" s="32"/>
      <c r="P63" s="32"/>
      <c r="Q63" s="32"/>
      <c r="R63" s="32"/>
      <c r="S63" s="461"/>
    </row>
    <row r="64" spans="1:104" x14ac:dyDescent="0.2">
      <c r="B64" s="587"/>
      <c r="C64" s="634"/>
      <c r="D64" s="43"/>
      <c r="E64" s="43"/>
      <c r="F64" s="43"/>
      <c r="G64" s="43"/>
      <c r="H64" s="43"/>
      <c r="I64" s="43"/>
      <c r="J64" s="32"/>
      <c r="K64" s="32"/>
      <c r="L64" s="32"/>
      <c r="M64" s="32"/>
      <c r="N64" s="32"/>
      <c r="O64" s="32"/>
      <c r="P64" s="32"/>
      <c r="Q64" s="32"/>
      <c r="R64" s="32"/>
      <c r="S64" s="461"/>
    </row>
    <row r="65" spans="2:19" x14ac:dyDescent="0.2">
      <c r="B65" s="587"/>
      <c r="C65" s="634"/>
      <c r="D65" s="43"/>
      <c r="E65" s="43"/>
      <c r="F65" s="43"/>
      <c r="G65" s="43"/>
      <c r="H65" s="43"/>
      <c r="I65" s="43"/>
      <c r="J65" s="32"/>
      <c r="K65" s="32"/>
      <c r="L65" s="32"/>
      <c r="M65" s="32"/>
      <c r="N65" s="32"/>
      <c r="O65" s="32"/>
      <c r="P65" s="32"/>
      <c r="Q65" s="32"/>
      <c r="R65" s="32"/>
      <c r="S65" s="461"/>
    </row>
    <row r="66" spans="2:19" x14ac:dyDescent="0.2">
      <c r="B66" s="587"/>
      <c r="C66" s="634"/>
      <c r="D66" s="43"/>
      <c r="E66" s="43"/>
      <c r="F66" s="43"/>
      <c r="G66" s="43"/>
      <c r="H66" s="43"/>
      <c r="I66" s="43"/>
      <c r="J66" s="32"/>
      <c r="K66" s="32"/>
      <c r="L66" s="32"/>
      <c r="M66" s="32"/>
      <c r="N66" s="32"/>
      <c r="O66" s="32"/>
      <c r="P66" s="32"/>
      <c r="Q66" s="32"/>
      <c r="R66" s="32"/>
      <c r="S66" s="461"/>
    </row>
    <row r="67" spans="2:19" x14ac:dyDescent="0.2">
      <c r="B67" s="587"/>
      <c r="C67" s="634"/>
      <c r="D67" s="43"/>
      <c r="E67" s="43"/>
      <c r="F67" s="43"/>
      <c r="G67" s="43"/>
      <c r="H67" s="43"/>
      <c r="I67" s="43"/>
      <c r="J67" s="32"/>
      <c r="K67" s="32"/>
      <c r="L67" s="32"/>
      <c r="M67" s="32"/>
      <c r="N67" s="32"/>
      <c r="O67" s="32"/>
      <c r="P67" s="32"/>
      <c r="Q67" s="32"/>
      <c r="R67" s="32"/>
      <c r="S67" s="461"/>
    </row>
    <row r="68" spans="2:19" x14ac:dyDescent="0.2">
      <c r="B68" s="587"/>
      <c r="C68" s="634"/>
      <c r="D68" s="43"/>
      <c r="E68" s="43"/>
      <c r="F68" s="43"/>
      <c r="G68" s="43"/>
      <c r="H68" s="43"/>
      <c r="I68" s="43"/>
      <c r="J68" s="32"/>
      <c r="K68" s="32"/>
      <c r="L68" s="32"/>
      <c r="M68" s="32"/>
      <c r="N68" s="32"/>
      <c r="O68" s="32"/>
      <c r="P68" s="32"/>
      <c r="Q68" s="32"/>
      <c r="R68" s="32"/>
      <c r="S68" s="461"/>
    </row>
    <row r="69" spans="2:19" x14ac:dyDescent="0.2">
      <c r="B69" s="587"/>
      <c r="C69" s="634"/>
      <c r="D69" s="43"/>
      <c r="E69" s="43"/>
      <c r="F69" s="43"/>
      <c r="G69" s="43"/>
      <c r="H69" s="43"/>
      <c r="I69" s="43"/>
      <c r="J69" s="32"/>
      <c r="K69" s="32"/>
      <c r="L69" s="32"/>
      <c r="M69" s="32"/>
      <c r="N69" s="32"/>
      <c r="O69" s="32"/>
      <c r="P69" s="32"/>
      <c r="Q69" s="32"/>
      <c r="R69" s="32"/>
      <c r="S69" s="461"/>
    </row>
    <row r="70" spans="2:19" x14ac:dyDescent="0.2">
      <c r="B70" s="587"/>
      <c r="C70" s="634"/>
      <c r="D70" s="43"/>
      <c r="E70" s="43"/>
      <c r="F70" s="43"/>
      <c r="G70" s="43"/>
      <c r="H70" s="43"/>
      <c r="I70" s="43"/>
      <c r="J70" s="32"/>
      <c r="K70" s="32"/>
      <c r="L70" s="32"/>
      <c r="M70" s="32"/>
      <c r="N70" s="32"/>
      <c r="O70" s="32"/>
      <c r="P70" s="32"/>
      <c r="Q70" s="32"/>
      <c r="R70" s="32"/>
      <c r="S70" s="461"/>
    </row>
    <row r="71" spans="2:19" x14ac:dyDescent="0.2">
      <c r="B71" s="587"/>
      <c r="C71" s="634"/>
      <c r="D71" s="43"/>
      <c r="E71" s="43"/>
      <c r="F71" s="43"/>
      <c r="G71" s="43"/>
      <c r="H71" s="43"/>
      <c r="I71" s="43"/>
      <c r="J71" s="32"/>
      <c r="K71" s="32"/>
      <c r="L71" s="32"/>
      <c r="M71" s="32"/>
      <c r="N71" s="32"/>
      <c r="O71" s="32"/>
      <c r="P71" s="32"/>
      <c r="Q71" s="32"/>
      <c r="R71" s="32"/>
      <c r="S71" s="461"/>
    </row>
    <row r="72" spans="2:19" x14ac:dyDescent="0.2">
      <c r="B72" s="587"/>
      <c r="C72" s="634"/>
      <c r="D72" s="43"/>
      <c r="E72" s="43"/>
      <c r="F72" s="43"/>
      <c r="G72" s="43"/>
      <c r="H72" s="43"/>
      <c r="I72" s="43"/>
      <c r="J72" s="32"/>
      <c r="K72" s="32"/>
      <c r="L72" s="32"/>
      <c r="M72" s="32"/>
      <c r="N72" s="32"/>
      <c r="O72" s="32"/>
      <c r="P72" s="32"/>
      <c r="Q72" s="32"/>
      <c r="R72" s="32"/>
      <c r="S72" s="461"/>
    </row>
    <row r="73" spans="2:19" x14ac:dyDescent="0.2">
      <c r="B73" s="587"/>
      <c r="C73" s="634"/>
      <c r="D73" s="43"/>
      <c r="E73" s="43"/>
      <c r="F73" s="43"/>
      <c r="G73" s="43"/>
      <c r="H73" s="43"/>
      <c r="I73" s="43"/>
      <c r="J73" s="32"/>
      <c r="K73" s="32"/>
      <c r="L73" s="32"/>
      <c r="M73" s="32"/>
      <c r="N73" s="32"/>
      <c r="O73" s="32"/>
      <c r="P73" s="32"/>
      <c r="Q73" s="32"/>
      <c r="R73" s="32"/>
      <c r="S73" s="461"/>
    </row>
    <row r="74" spans="2:19" x14ac:dyDescent="0.2">
      <c r="B74" s="587"/>
      <c r="C74" s="634"/>
      <c r="D74" s="43"/>
      <c r="E74" s="43"/>
      <c r="F74" s="43"/>
      <c r="G74" s="43"/>
      <c r="H74" s="43"/>
      <c r="I74" s="43"/>
      <c r="J74" s="32"/>
      <c r="K74" s="32"/>
      <c r="L74" s="32"/>
      <c r="M74" s="32"/>
      <c r="N74" s="32"/>
      <c r="O74" s="32"/>
      <c r="P74" s="32"/>
      <c r="Q74" s="32"/>
      <c r="R74" s="32"/>
      <c r="S74" s="461"/>
    </row>
    <row r="75" spans="2:19" x14ac:dyDescent="0.2">
      <c r="B75" s="587"/>
      <c r="C75" s="634"/>
      <c r="D75" s="43"/>
      <c r="E75" s="43"/>
      <c r="F75" s="43"/>
      <c r="G75" s="43"/>
      <c r="H75" s="43"/>
      <c r="I75" s="43"/>
      <c r="J75" s="32"/>
      <c r="K75" s="32"/>
      <c r="L75" s="32"/>
      <c r="M75" s="32"/>
      <c r="N75" s="32"/>
      <c r="O75" s="32"/>
      <c r="P75" s="32"/>
      <c r="Q75" s="32"/>
      <c r="R75" s="32"/>
      <c r="S75" s="461"/>
    </row>
    <row r="76" spans="2:19" x14ac:dyDescent="0.2">
      <c r="B76" s="587"/>
      <c r="C76" s="634"/>
      <c r="D76" s="43"/>
      <c r="E76" s="43"/>
      <c r="F76" s="43"/>
      <c r="G76" s="43"/>
      <c r="H76" s="43"/>
      <c r="I76" s="43"/>
      <c r="J76" s="32"/>
      <c r="K76" s="32"/>
      <c r="L76" s="32"/>
      <c r="M76" s="32"/>
      <c r="N76" s="32"/>
      <c r="O76" s="32"/>
      <c r="P76" s="32"/>
      <c r="Q76" s="32"/>
      <c r="R76" s="32"/>
      <c r="S76" s="461"/>
    </row>
    <row r="77" spans="2:19" x14ac:dyDescent="0.2">
      <c r="B77" s="587"/>
      <c r="C77" s="634"/>
      <c r="D77" s="43"/>
      <c r="E77" s="43"/>
      <c r="F77" s="43"/>
      <c r="G77" s="43"/>
      <c r="H77" s="43"/>
      <c r="I77" s="43"/>
      <c r="J77" s="32"/>
      <c r="K77" s="32"/>
      <c r="L77" s="32"/>
      <c r="M77" s="32"/>
      <c r="N77" s="32"/>
      <c r="O77" s="32"/>
      <c r="P77" s="32"/>
      <c r="Q77" s="32"/>
      <c r="R77" s="32"/>
      <c r="S77" s="461"/>
    </row>
    <row r="78" spans="2:19" x14ac:dyDescent="0.2">
      <c r="B78" s="587"/>
      <c r="C78" s="634"/>
      <c r="D78" s="43"/>
      <c r="E78" s="43"/>
      <c r="F78" s="43"/>
      <c r="G78" s="43"/>
      <c r="H78" s="43"/>
      <c r="I78" s="43"/>
      <c r="J78" s="32"/>
      <c r="K78" s="32"/>
      <c r="L78" s="32"/>
      <c r="M78" s="32"/>
      <c r="N78" s="32"/>
      <c r="O78" s="32"/>
      <c r="P78" s="32"/>
      <c r="Q78" s="32"/>
      <c r="R78" s="32"/>
      <c r="S78" s="461"/>
    </row>
    <row r="79" spans="2:19" x14ac:dyDescent="0.2">
      <c r="B79" s="587"/>
      <c r="C79" s="634"/>
      <c r="D79" s="43"/>
      <c r="E79" s="43"/>
      <c r="F79" s="43"/>
      <c r="G79" s="43"/>
      <c r="H79" s="43"/>
      <c r="I79" s="43"/>
      <c r="J79" s="32"/>
      <c r="K79" s="32"/>
      <c r="L79" s="32"/>
      <c r="M79" s="32"/>
      <c r="N79" s="32"/>
      <c r="O79" s="32"/>
      <c r="P79" s="32"/>
      <c r="Q79" s="32"/>
      <c r="R79" s="32"/>
      <c r="S79" s="461"/>
    </row>
    <row r="80" spans="2:19" ht="12.75" thickBot="1" x14ac:dyDescent="0.25">
      <c r="B80" s="589"/>
      <c r="C80" s="635"/>
      <c r="D80" s="448"/>
      <c r="E80" s="448"/>
      <c r="F80" s="448"/>
      <c r="G80" s="448"/>
      <c r="H80" s="448"/>
      <c r="I80" s="448"/>
      <c r="J80" s="449"/>
      <c r="K80" s="449"/>
      <c r="L80" s="449"/>
      <c r="M80" s="449"/>
      <c r="N80" s="449"/>
      <c r="O80" s="449"/>
      <c r="P80" s="449"/>
      <c r="Q80" s="449"/>
      <c r="R80" s="449"/>
      <c r="S80" s="462"/>
    </row>
  </sheetData>
  <mergeCells count="75">
    <mergeCell ref="D5:E5"/>
    <mergeCell ref="BN5:BP5"/>
    <mergeCell ref="AL39:AO39"/>
    <mergeCell ref="AP39:AS39"/>
    <mergeCell ref="AT39:AW39"/>
    <mergeCell ref="AL36:AO37"/>
    <mergeCell ref="AP36:AS37"/>
    <mergeCell ref="AD8:AE8"/>
    <mergeCell ref="AH8:AI8"/>
    <mergeCell ref="AL8:AM8"/>
    <mergeCell ref="AP8:AQ8"/>
    <mergeCell ref="AT8:AU8"/>
    <mergeCell ref="D36:E36"/>
    <mergeCell ref="AT36:AW37"/>
    <mergeCell ref="Z39:AC39"/>
    <mergeCell ref="AD39:AG39"/>
    <mergeCell ref="V36:Y37"/>
    <mergeCell ref="Z36:AC37"/>
    <mergeCell ref="AD36:AG37"/>
    <mergeCell ref="AH36:AK37"/>
    <mergeCell ref="B39:C41"/>
    <mergeCell ref="J39:M39"/>
    <mergeCell ref="N39:Q39"/>
    <mergeCell ref="R39:U39"/>
    <mergeCell ref="V39:Y39"/>
    <mergeCell ref="D40:E40"/>
    <mergeCell ref="G40:H40"/>
    <mergeCell ref="AT40:AU40"/>
    <mergeCell ref="J40:K40"/>
    <mergeCell ref="AD7:AG7"/>
    <mergeCell ref="AH7:AK7"/>
    <mergeCell ref="AL7:AO7"/>
    <mergeCell ref="AP7:AS7"/>
    <mergeCell ref="V40:W40"/>
    <mergeCell ref="Z40:AA40"/>
    <mergeCell ref="AD40:AE40"/>
    <mergeCell ref="AH40:AI40"/>
    <mergeCell ref="AL40:AM40"/>
    <mergeCell ref="AP40:AQ40"/>
    <mergeCell ref="N36:Q37"/>
    <mergeCell ref="N40:O40"/>
    <mergeCell ref="R40:S40"/>
    <mergeCell ref="AH39:AK39"/>
    <mergeCell ref="B55:C80"/>
    <mergeCell ref="AT4:AW5"/>
    <mergeCell ref="D4:E4"/>
    <mergeCell ref="N4:Q5"/>
    <mergeCell ref="R4:U5"/>
    <mergeCell ref="V4:Y5"/>
    <mergeCell ref="Z4:AC5"/>
    <mergeCell ref="AD4:AG5"/>
    <mergeCell ref="AH4:AK5"/>
    <mergeCell ref="AL4:AO5"/>
    <mergeCell ref="AP4:AS5"/>
    <mergeCell ref="B7:C9"/>
    <mergeCell ref="J7:M7"/>
    <mergeCell ref="N7:Q7"/>
    <mergeCell ref="R7:U7"/>
    <mergeCell ref="V7:Y7"/>
    <mergeCell ref="BM4:BP4"/>
    <mergeCell ref="F4:M5"/>
    <mergeCell ref="F36:M37"/>
    <mergeCell ref="B24:C28"/>
    <mergeCell ref="B29:C33"/>
    <mergeCell ref="D37:E37"/>
    <mergeCell ref="V8:W8"/>
    <mergeCell ref="AT7:AW7"/>
    <mergeCell ref="D8:E8"/>
    <mergeCell ref="G8:H8"/>
    <mergeCell ref="J8:K8"/>
    <mergeCell ref="N8:O8"/>
    <mergeCell ref="R8:S8"/>
    <mergeCell ref="Z7:AC7"/>
    <mergeCell ref="Z8:AA8"/>
    <mergeCell ref="R36:U37"/>
  </mergeCells>
  <dataValidations disablePrompts="1" count="1">
    <dataValidation type="list" allowBlank="1" showInputMessage="1" showErrorMessage="1" sqref="BN5" xr:uid="{00000000-0002-0000-0600-000000000000}">
      <formula1>Oils</formula1>
    </dataValidation>
  </dataValidations>
  <pageMargins left="0.15748031496062992" right="0.15748031496062992" top="0.98425196850393704" bottom="0.98425196850393704" header="0.51181102362204722" footer="0.51181102362204722"/>
  <pageSetup paperSize="9" scale="99" orientation="landscape" r:id="rId1"/>
  <headerFooter alignWithMargins="0"/>
  <colBreaks count="2" manualBreakCount="2">
    <brk id="65" min="3" max="23" man="1"/>
    <brk id="74" min="3" max="23"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CZ80"/>
  <sheetViews>
    <sheetView showGridLines="0" topLeftCell="B1" zoomScaleNormal="100" workbookViewId="0">
      <pane xSplit="2" ySplit="9" topLeftCell="D10" activePane="bottomRight" state="frozen"/>
      <selection activeCell="B1" sqref="B1"/>
      <selection pane="topRight" activeCell="D1" sqref="D1"/>
      <selection pane="bottomLeft" activeCell="B10" sqref="B10"/>
      <selection pane="bottomRight" activeCell="D4" sqref="D4:E4"/>
    </sheetView>
  </sheetViews>
  <sheetFormatPr defaultRowHeight="12" x14ac:dyDescent="0.2"/>
  <cols>
    <col min="1" max="1" width="4.140625" style="1" hidden="1" customWidth="1"/>
    <col min="2" max="2" width="4.42578125" style="25" customWidth="1"/>
    <col min="3" max="3" width="4.7109375" style="25" customWidth="1"/>
    <col min="4" max="4" width="9.5703125" style="25" customWidth="1"/>
    <col min="5" max="5" width="8" style="25" customWidth="1"/>
    <col min="6" max="7" width="8.42578125" style="25" customWidth="1"/>
    <col min="8" max="8" width="8" style="25" customWidth="1"/>
    <col min="9" max="9" width="9.140625" style="25"/>
    <col min="10" max="49" width="9.140625" style="2" customWidth="1"/>
    <col min="50" max="50" width="30" style="2" customWidth="1"/>
    <col min="51" max="52" width="9.140625" style="7"/>
    <col min="53" max="57" width="8.42578125" style="2" customWidth="1"/>
    <col min="58" max="58" width="8.42578125" style="7" customWidth="1"/>
    <col min="59" max="61" width="9.140625" style="7"/>
    <col min="62" max="62" width="9.140625" style="26"/>
    <col min="63" max="63" width="9.140625" style="7"/>
    <col min="64" max="64" width="9.140625" style="2"/>
    <col min="65" max="65" width="14" style="2" customWidth="1"/>
    <col min="66" max="73" width="9.140625" style="2"/>
    <col min="74" max="74" width="10.42578125" style="2" customWidth="1"/>
    <col min="75" max="88" width="9.140625" style="2"/>
    <col min="89" max="89" width="9.42578125" style="2" customWidth="1"/>
    <col min="90" max="90" width="9.5703125" style="2" customWidth="1"/>
    <col min="91" max="92" width="9.140625" style="2"/>
    <col min="93" max="103" width="8.7109375" style="2" customWidth="1"/>
    <col min="104" max="104" width="9.140625" style="2"/>
    <col min="105" max="105" width="6.42578125" style="2" customWidth="1"/>
    <col min="106" max="16384" width="9.140625" style="2"/>
  </cols>
  <sheetData>
    <row r="1" spans="1:104" ht="51.75" customHeight="1" x14ac:dyDescent="0.2">
      <c r="B1" s="2"/>
      <c r="C1" s="2"/>
      <c r="D1" s="2"/>
      <c r="E1" s="2"/>
      <c r="F1" s="228"/>
      <c r="G1" s="53" t="s">
        <v>276</v>
      </c>
      <c r="H1" s="228"/>
      <c r="I1" s="228"/>
      <c r="J1" s="228"/>
      <c r="K1" s="228"/>
      <c r="N1" s="228"/>
      <c r="O1" s="228"/>
      <c r="R1" s="228"/>
      <c r="S1" s="228"/>
      <c r="V1" s="228"/>
      <c r="W1" s="228"/>
      <c r="Z1" s="228"/>
      <c r="AA1" s="228"/>
      <c r="AD1" s="228"/>
      <c r="AE1" s="228"/>
      <c r="AH1" s="228"/>
      <c r="AI1" s="228"/>
      <c r="AL1" s="228"/>
      <c r="AM1" s="228"/>
      <c r="AP1" s="228"/>
      <c r="AQ1" s="228"/>
      <c r="AT1" s="228"/>
      <c r="AU1" s="228"/>
      <c r="AX1" s="7"/>
      <c r="BA1" s="7"/>
      <c r="BB1" s="7"/>
      <c r="BC1" s="7"/>
      <c r="BD1" s="7"/>
      <c r="BE1" s="7"/>
      <c r="BI1" s="2"/>
      <c r="BJ1" s="2"/>
      <c r="BK1" s="2"/>
    </row>
    <row r="2" spans="1:104" ht="15" customHeight="1" x14ac:dyDescent="0.2">
      <c r="B2" s="549" t="str">
        <f>IF(Year1="", " Warning: You must enter a year in the 'Select Year' worksheet for the graphs in this worksheet to work!","")</f>
        <v xml:space="preserve"> Warning: You must enter a year in the 'Select Year' worksheet for the graphs in this worksheet to work!</v>
      </c>
      <c r="C2" s="2"/>
      <c r="D2" s="2"/>
      <c r="E2" s="2"/>
      <c r="F2" s="4"/>
      <c r="G2" s="4"/>
      <c r="H2" s="2"/>
      <c r="I2" s="2"/>
      <c r="AX2" s="7"/>
      <c r="BA2" s="7"/>
      <c r="BB2" s="7"/>
      <c r="BC2" s="7"/>
      <c r="BD2" s="7"/>
      <c r="BE2" s="7"/>
      <c r="BI2" s="2"/>
      <c r="BJ2" s="2"/>
      <c r="BK2" s="2"/>
    </row>
    <row r="3" spans="1:104" ht="2.25" customHeight="1" thickBot="1" x14ac:dyDescent="0.25">
      <c r="B3" s="2"/>
      <c r="C3" s="2"/>
      <c r="D3" s="2"/>
      <c r="E3" s="2"/>
      <c r="F3" s="4"/>
      <c r="G3" s="4"/>
      <c r="H3" s="2"/>
      <c r="I3" s="2"/>
      <c r="AX3" s="7"/>
      <c r="BA3" s="7"/>
      <c r="BB3" s="7"/>
      <c r="BC3" s="7"/>
      <c r="BD3" s="7"/>
      <c r="BE3" s="7"/>
      <c r="BI3" s="2"/>
      <c r="BJ3" s="2"/>
      <c r="BK3" s="2"/>
    </row>
    <row r="4" spans="1:104" s="11" customFormat="1" ht="21" customHeight="1" x14ac:dyDescent="0.2">
      <c r="A4" s="9"/>
      <c r="B4" s="61"/>
      <c r="C4" s="62" t="s">
        <v>52</v>
      </c>
      <c r="D4" s="610"/>
      <c r="E4" s="612"/>
      <c r="F4" s="631" t="s">
        <v>134</v>
      </c>
      <c r="G4" s="637"/>
      <c r="H4" s="637"/>
      <c r="I4" s="637"/>
      <c r="J4" s="637"/>
      <c r="K4" s="637"/>
      <c r="L4" s="637"/>
      <c r="M4" s="637"/>
      <c r="N4" s="637"/>
      <c r="O4" s="637"/>
      <c r="P4" s="289"/>
      <c r="Q4" s="289"/>
      <c r="R4" s="624"/>
      <c r="S4" s="624"/>
      <c r="T4" s="625"/>
      <c r="U4" s="625"/>
      <c r="V4" s="624"/>
      <c r="W4" s="624"/>
      <c r="X4" s="625"/>
      <c r="Y4" s="625"/>
      <c r="Z4" s="624"/>
      <c r="AA4" s="624"/>
      <c r="AB4" s="625"/>
      <c r="AC4" s="625"/>
      <c r="AD4" s="624"/>
      <c r="AE4" s="624"/>
      <c r="AF4" s="625"/>
      <c r="AG4" s="625"/>
      <c r="AH4" s="624"/>
      <c r="AI4" s="624"/>
      <c r="AJ4" s="625"/>
      <c r="AK4" s="625"/>
      <c r="AL4" s="624"/>
      <c r="AM4" s="624"/>
      <c r="AN4" s="625"/>
      <c r="AO4" s="625"/>
      <c r="AP4" s="624"/>
      <c r="AQ4" s="624"/>
      <c r="AR4" s="625"/>
      <c r="AS4" s="625"/>
      <c r="AT4" s="624"/>
      <c r="AU4" s="624"/>
      <c r="AV4" s="625"/>
      <c r="AW4" s="625"/>
      <c r="AY4" s="12"/>
      <c r="AZ4" s="12"/>
      <c r="BF4" s="12"/>
      <c r="BG4" s="12"/>
      <c r="BH4" s="12"/>
      <c r="BI4" s="12"/>
      <c r="BJ4" s="13"/>
      <c r="BK4" s="12"/>
      <c r="BM4" s="630" t="s">
        <v>131</v>
      </c>
      <c r="BN4" s="630"/>
      <c r="BO4" s="630"/>
      <c r="BP4" s="630"/>
    </row>
    <row r="5" spans="1:104" s="11" customFormat="1" ht="21" customHeight="1" thickBot="1" x14ac:dyDescent="0.25">
      <c r="A5" s="9"/>
      <c r="B5" s="65"/>
      <c r="C5" s="66" t="s">
        <v>35</v>
      </c>
      <c r="D5" s="613"/>
      <c r="E5" s="615"/>
      <c r="F5" s="631"/>
      <c r="G5" s="637"/>
      <c r="H5" s="637"/>
      <c r="I5" s="637"/>
      <c r="J5" s="637"/>
      <c r="K5" s="637"/>
      <c r="L5" s="637"/>
      <c r="M5" s="637"/>
      <c r="N5" s="637"/>
      <c r="O5" s="637"/>
      <c r="P5" s="289"/>
      <c r="Q5" s="289"/>
      <c r="R5" s="624"/>
      <c r="S5" s="624"/>
      <c r="T5" s="625"/>
      <c r="U5" s="625"/>
      <c r="V5" s="624"/>
      <c r="W5" s="624"/>
      <c r="X5" s="625"/>
      <c r="Y5" s="625"/>
      <c r="Z5" s="624"/>
      <c r="AA5" s="624"/>
      <c r="AB5" s="625"/>
      <c r="AC5" s="625"/>
      <c r="AD5" s="624"/>
      <c r="AE5" s="624"/>
      <c r="AF5" s="625"/>
      <c r="AG5" s="625"/>
      <c r="AH5" s="624"/>
      <c r="AI5" s="624"/>
      <c r="AJ5" s="625"/>
      <c r="AK5" s="625"/>
      <c r="AL5" s="624"/>
      <c r="AM5" s="624"/>
      <c r="AN5" s="625"/>
      <c r="AO5" s="625"/>
      <c r="AP5" s="624"/>
      <c r="AQ5" s="624"/>
      <c r="AR5" s="625"/>
      <c r="AS5" s="625"/>
      <c r="AT5" s="624"/>
      <c r="AU5" s="624"/>
      <c r="AV5" s="625"/>
      <c r="AW5" s="625"/>
      <c r="AY5" s="12"/>
      <c r="AZ5" s="12"/>
      <c r="BF5" s="12"/>
      <c r="BG5" s="12"/>
      <c r="BH5" s="12"/>
      <c r="BI5" s="12"/>
      <c r="BJ5" s="13"/>
      <c r="BK5" s="12"/>
      <c r="BM5" s="128" t="s">
        <v>178</v>
      </c>
      <c r="BN5" s="636" t="s">
        <v>96</v>
      </c>
      <c r="BO5" s="636"/>
      <c r="BP5" s="636"/>
    </row>
    <row r="6" spans="1:104" s="11" customFormat="1" ht="3" customHeight="1" thickBot="1" x14ac:dyDescent="0.25">
      <c r="A6" s="9"/>
      <c r="B6" s="15"/>
      <c r="C6" s="16"/>
      <c r="D6" s="17"/>
      <c r="E6" s="17"/>
      <c r="F6" s="17"/>
      <c r="G6" s="17"/>
      <c r="H6" s="20"/>
      <c r="I6" s="21"/>
      <c r="J6" s="17"/>
      <c r="K6" s="17"/>
      <c r="N6" s="17"/>
      <c r="O6" s="17"/>
      <c r="R6" s="17"/>
      <c r="S6" s="17"/>
      <c r="V6" s="17"/>
      <c r="W6" s="17"/>
      <c r="Z6" s="17"/>
      <c r="AA6" s="17"/>
      <c r="AD6" s="17"/>
      <c r="AE6" s="17"/>
      <c r="AH6" s="17"/>
      <c r="AI6" s="17"/>
      <c r="AL6" s="17"/>
      <c r="AM6" s="17"/>
      <c r="AP6" s="17"/>
      <c r="AQ6" s="17"/>
      <c r="AT6" s="17"/>
      <c r="AU6" s="17"/>
      <c r="AY6" s="12"/>
      <c r="AZ6" s="12"/>
      <c r="BF6" s="12"/>
      <c r="BG6" s="12"/>
      <c r="BH6" s="12"/>
      <c r="BI6" s="12"/>
      <c r="BJ6" s="13"/>
      <c r="BK6" s="12"/>
    </row>
    <row r="7" spans="1:104" s="23" customFormat="1" ht="24.75" customHeight="1" x14ac:dyDescent="0.2">
      <c r="A7" s="275"/>
      <c r="B7" s="562" t="s">
        <v>102</v>
      </c>
      <c r="C7" s="617"/>
      <c r="D7" s="79" t="s">
        <v>135</v>
      </c>
      <c r="E7" s="80"/>
      <c r="F7" s="80"/>
      <c r="G7" s="80"/>
      <c r="H7" s="80"/>
      <c r="I7" s="80"/>
      <c r="J7" s="609" t="s">
        <v>155</v>
      </c>
      <c r="K7" s="609"/>
      <c r="L7" s="609"/>
      <c r="M7" s="609"/>
      <c r="N7" s="609" t="s">
        <v>136</v>
      </c>
      <c r="O7" s="609"/>
      <c r="P7" s="609"/>
      <c r="Q7" s="609"/>
      <c r="R7" s="609" t="s">
        <v>137</v>
      </c>
      <c r="S7" s="609"/>
      <c r="T7" s="609"/>
      <c r="U7" s="609"/>
      <c r="V7" s="609" t="s">
        <v>138</v>
      </c>
      <c r="W7" s="609"/>
      <c r="X7" s="609"/>
      <c r="Y7" s="609"/>
      <c r="Z7" s="609" t="s">
        <v>139</v>
      </c>
      <c r="AA7" s="609"/>
      <c r="AB7" s="609"/>
      <c r="AC7" s="609"/>
      <c r="AD7" s="609" t="s">
        <v>140</v>
      </c>
      <c r="AE7" s="609"/>
      <c r="AF7" s="609"/>
      <c r="AG7" s="609"/>
      <c r="AH7" s="609" t="s">
        <v>141</v>
      </c>
      <c r="AI7" s="609"/>
      <c r="AJ7" s="609"/>
      <c r="AK7" s="609"/>
      <c r="AL7" s="609" t="s">
        <v>142</v>
      </c>
      <c r="AM7" s="609"/>
      <c r="AN7" s="609"/>
      <c r="AO7" s="609"/>
      <c r="AP7" s="609" t="s">
        <v>143</v>
      </c>
      <c r="AQ7" s="609"/>
      <c r="AR7" s="609"/>
      <c r="AS7" s="609"/>
      <c r="AT7" s="609" t="s">
        <v>144</v>
      </c>
      <c r="AU7" s="609"/>
      <c r="AV7" s="609"/>
      <c r="AW7" s="629"/>
      <c r="CM7" s="131"/>
      <c r="CN7" s="132"/>
      <c r="CO7" s="132"/>
      <c r="CP7" s="132"/>
      <c r="CQ7" s="132"/>
      <c r="CR7" s="132"/>
      <c r="CS7" s="132"/>
      <c r="CT7" s="132"/>
      <c r="CU7" s="132"/>
      <c r="CV7" s="132"/>
      <c r="CW7" s="132"/>
      <c r="CX7" s="132"/>
      <c r="CY7" s="132"/>
      <c r="CZ7" s="131"/>
    </row>
    <row r="8" spans="1:104" s="24" customFormat="1" ht="24" x14ac:dyDescent="0.2">
      <c r="A8" s="276"/>
      <c r="B8" s="564"/>
      <c r="C8" s="618"/>
      <c r="D8" s="627" t="s">
        <v>190</v>
      </c>
      <c r="E8" s="628"/>
      <c r="F8" s="50" t="s">
        <v>18</v>
      </c>
      <c r="G8" s="627" t="s">
        <v>32</v>
      </c>
      <c r="H8" s="628"/>
      <c r="I8" s="50" t="s">
        <v>47</v>
      </c>
      <c r="J8" s="627" t="s">
        <v>41</v>
      </c>
      <c r="K8" s="628"/>
      <c r="L8" s="50" t="s">
        <v>18</v>
      </c>
      <c r="M8" s="50" t="s">
        <v>17</v>
      </c>
      <c r="N8" s="627" t="s">
        <v>41</v>
      </c>
      <c r="O8" s="628"/>
      <c r="P8" s="50" t="s">
        <v>18</v>
      </c>
      <c r="Q8" s="50" t="s">
        <v>17</v>
      </c>
      <c r="R8" s="627" t="s">
        <v>41</v>
      </c>
      <c r="S8" s="628"/>
      <c r="T8" s="50" t="s">
        <v>18</v>
      </c>
      <c r="U8" s="50" t="s">
        <v>17</v>
      </c>
      <c r="V8" s="627" t="s">
        <v>41</v>
      </c>
      <c r="W8" s="628"/>
      <c r="X8" s="50" t="s">
        <v>18</v>
      </c>
      <c r="Y8" s="50" t="s">
        <v>17</v>
      </c>
      <c r="Z8" s="627" t="s">
        <v>41</v>
      </c>
      <c r="AA8" s="628"/>
      <c r="AB8" s="50" t="s">
        <v>18</v>
      </c>
      <c r="AC8" s="50" t="s">
        <v>17</v>
      </c>
      <c r="AD8" s="627" t="s">
        <v>41</v>
      </c>
      <c r="AE8" s="628"/>
      <c r="AF8" s="50" t="s">
        <v>18</v>
      </c>
      <c r="AG8" s="50" t="s">
        <v>17</v>
      </c>
      <c r="AH8" s="627" t="s">
        <v>41</v>
      </c>
      <c r="AI8" s="628"/>
      <c r="AJ8" s="50" t="s">
        <v>18</v>
      </c>
      <c r="AK8" s="50" t="s">
        <v>17</v>
      </c>
      <c r="AL8" s="627" t="s">
        <v>41</v>
      </c>
      <c r="AM8" s="628"/>
      <c r="AN8" s="50" t="s">
        <v>18</v>
      </c>
      <c r="AO8" s="50" t="s">
        <v>17</v>
      </c>
      <c r="AP8" s="627" t="s">
        <v>41</v>
      </c>
      <c r="AQ8" s="628"/>
      <c r="AR8" s="50" t="s">
        <v>18</v>
      </c>
      <c r="AS8" s="50" t="s">
        <v>17</v>
      </c>
      <c r="AT8" s="627" t="s">
        <v>41</v>
      </c>
      <c r="AU8" s="628"/>
      <c r="AV8" s="50" t="s">
        <v>18</v>
      </c>
      <c r="AW8" s="82" t="s">
        <v>17</v>
      </c>
      <c r="CM8" s="122" t="s">
        <v>92</v>
      </c>
      <c r="CN8" s="122"/>
      <c r="CO8" s="122"/>
      <c r="CP8" s="122" t="s">
        <v>145</v>
      </c>
      <c r="CQ8" s="122" t="s">
        <v>146</v>
      </c>
      <c r="CR8" s="122" t="s">
        <v>147</v>
      </c>
      <c r="CS8" s="122" t="s">
        <v>148</v>
      </c>
      <c r="CT8" s="122" t="s">
        <v>149</v>
      </c>
      <c r="CU8" s="122" t="s">
        <v>150</v>
      </c>
      <c r="CV8" s="122" t="s">
        <v>151</v>
      </c>
      <c r="CW8" s="122" t="s">
        <v>152</v>
      </c>
      <c r="CX8" s="122" t="s">
        <v>153</v>
      </c>
      <c r="CY8" s="122" t="s">
        <v>154</v>
      </c>
      <c r="CZ8" s="122" t="s">
        <v>125</v>
      </c>
    </row>
    <row r="9" spans="1:104" s="25" customFormat="1" ht="14.25" customHeight="1" thickBot="1" x14ac:dyDescent="0.25">
      <c r="A9" s="276"/>
      <c r="B9" s="622"/>
      <c r="C9" s="623"/>
      <c r="D9" s="236" t="s">
        <v>40</v>
      </c>
      <c r="E9" s="236" t="s">
        <v>14</v>
      </c>
      <c r="F9" s="236" t="s">
        <v>15</v>
      </c>
      <c r="G9" s="236" t="s">
        <v>42</v>
      </c>
      <c r="H9" s="236" t="s">
        <v>39</v>
      </c>
      <c r="I9" s="236" t="s">
        <v>48</v>
      </c>
      <c r="J9" s="236" t="s">
        <v>40</v>
      </c>
      <c r="K9" s="236" t="s">
        <v>14</v>
      </c>
      <c r="L9" s="236" t="s">
        <v>15</v>
      </c>
      <c r="M9" s="236" t="s">
        <v>42</v>
      </c>
      <c r="N9" s="236" t="s">
        <v>40</v>
      </c>
      <c r="O9" s="236" t="s">
        <v>14</v>
      </c>
      <c r="P9" s="236" t="s">
        <v>15</v>
      </c>
      <c r="Q9" s="236" t="s">
        <v>42</v>
      </c>
      <c r="R9" s="236" t="s">
        <v>40</v>
      </c>
      <c r="S9" s="236" t="s">
        <v>14</v>
      </c>
      <c r="T9" s="236" t="s">
        <v>15</v>
      </c>
      <c r="U9" s="236" t="s">
        <v>42</v>
      </c>
      <c r="V9" s="236" t="s">
        <v>40</v>
      </c>
      <c r="W9" s="236" t="s">
        <v>14</v>
      </c>
      <c r="X9" s="236" t="s">
        <v>15</v>
      </c>
      <c r="Y9" s="236" t="s">
        <v>42</v>
      </c>
      <c r="Z9" s="236" t="s">
        <v>40</v>
      </c>
      <c r="AA9" s="236" t="s">
        <v>14</v>
      </c>
      <c r="AB9" s="236" t="s">
        <v>15</v>
      </c>
      <c r="AC9" s="236" t="s">
        <v>42</v>
      </c>
      <c r="AD9" s="236" t="s">
        <v>40</v>
      </c>
      <c r="AE9" s="236" t="s">
        <v>14</v>
      </c>
      <c r="AF9" s="236" t="s">
        <v>15</v>
      </c>
      <c r="AG9" s="236" t="s">
        <v>42</v>
      </c>
      <c r="AH9" s="236" t="s">
        <v>40</v>
      </c>
      <c r="AI9" s="236" t="s">
        <v>14</v>
      </c>
      <c r="AJ9" s="236" t="s">
        <v>15</v>
      </c>
      <c r="AK9" s="236" t="s">
        <v>42</v>
      </c>
      <c r="AL9" s="236" t="s">
        <v>40</v>
      </c>
      <c r="AM9" s="236" t="s">
        <v>14</v>
      </c>
      <c r="AN9" s="236" t="s">
        <v>15</v>
      </c>
      <c r="AO9" s="236" t="s">
        <v>42</v>
      </c>
      <c r="AP9" s="236" t="s">
        <v>40</v>
      </c>
      <c r="AQ9" s="236" t="s">
        <v>14</v>
      </c>
      <c r="AR9" s="236" t="s">
        <v>15</v>
      </c>
      <c r="AS9" s="236" t="s">
        <v>42</v>
      </c>
      <c r="AT9" s="236" t="s">
        <v>40</v>
      </c>
      <c r="AU9" s="236" t="s">
        <v>14</v>
      </c>
      <c r="AV9" s="236" t="s">
        <v>15</v>
      </c>
      <c r="AW9" s="237" t="s">
        <v>42</v>
      </c>
      <c r="BN9" s="24"/>
      <c r="BO9" s="24"/>
      <c r="BP9" s="24"/>
      <c r="BQ9" s="24"/>
      <c r="BR9" s="24"/>
      <c r="BS9" s="24"/>
      <c r="BT9" s="24"/>
      <c r="BU9" s="24"/>
      <c r="BV9" s="24"/>
      <c r="CM9" s="123"/>
      <c r="CN9" s="123"/>
      <c r="CO9" s="123"/>
      <c r="CP9" s="123" t="s">
        <v>40</v>
      </c>
      <c r="CQ9" s="123" t="s">
        <v>40</v>
      </c>
      <c r="CR9" s="123" t="s">
        <v>40</v>
      </c>
      <c r="CS9" s="123" t="s">
        <v>40</v>
      </c>
      <c r="CT9" s="123" t="s">
        <v>40</v>
      </c>
      <c r="CU9" s="123" t="s">
        <v>40</v>
      </c>
      <c r="CV9" s="123" t="s">
        <v>40</v>
      </c>
      <c r="CW9" s="123" t="s">
        <v>40</v>
      </c>
      <c r="CX9" s="123" t="s">
        <v>40</v>
      </c>
      <c r="CY9" s="123" t="s">
        <v>40</v>
      </c>
      <c r="CZ9" s="123" t="s">
        <v>15</v>
      </c>
    </row>
    <row r="10" spans="1:104" s="11" customFormat="1" ht="14.25" customHeight="1" x14ac:dyDescent="0.2">
      <c r="A10" s="276" t="str">
        <f>B10&amp;A4</f>
        <v>Jan</v>
      </c>
      <c r="B10" s="84" t="s">
        <v>0</v>
      </c>
      <c r="C10" s="49">
        <f t="shared" ref="C10:C21" si="0">Year1</f>
        <v>0</v>
      </c>
      <c r="D10" s="290">
        <f>J10+N10+R10+V10+Z10+AD10+AH10+AL10+AP10+AT10</f>
        <v>0</v>
      </c>
      <c r="E10" s="271">
        <f>D10*INDEX('Select Year'!Z$19:AE$19,,MATCH($BN$5,'Select Year'!Z$10:AE$10,0))</f>
        <v>0</v>
      </c>
      <c r="F10" s="291">
        <f>L10+P10+T10+X10+AB10+AF10+AJ10+AN10+AR10+AV10</f>
        <v>0</v>
      </c>
      <c r="G10" s="292" t="e">
        <f>F10/D10</f>
        <v>#DIV/0!</v>
      </c>
      <c r="H10" s="292" t="e">
        <f>F10/E10</f>
        <v>#DIV/0!</v>
      </c>
      <c r="I10" s="104" t="e">
        <f>E10*INDEX('Select Year'!AA$11:AC$15,MATCH('Marked Gasoil'!C10,'Select Year'!W$11:W$15,0),MATCH($BN$5,'Select Year'!AA$10:AC$10,0))</f>
        <v>#N/A</v>
      </c>
      <c r="J10" s="238"/>
      <c r="K10" s="271">
        <f>J10*INDEX('Select Year'!Z$19:AE$19,,MATCH($BN$5,'Select Year'!Z$10:AE$10,0))</f>
        <v>0</v>
      </c>
      <c r="L10" s="239"/>
      <c r="M10" s="230" t="e">
        <f>L10/J10</f>
        <v>#DIV/0!</v>
      </c>
      <c r="N10" s="238"/>
      <c r="O10" s="271">
        <f>N10*INDEX('Select Year'!Z$19:AE$19,,MATCH($BN$5,'Select Year'!Z$10:AE$10,0))</f>
        <v>0</v>
      </c>
      <c r="P10" s="239"/>
      <c r="Q10" s="230" t="e">
        <f>P10/N10</f>
        <v>#DIV/0!</v>
      </c>
      <c r="R10" s="238"/>
      <c r="S10" s="271">
        <f>R10*INDEX('Select Year'!Z$19:AE$19,,MATCH($BN$5,'Select Year'!Z$10:AE$10,0))</f>
        <v>0</v>
      </c>
      <c r="T10" s="239"/>
      <c r="U10" s="230" t="e">
        <f>T10/R10</f>
        <v>#DIV/0!</v>
      </c>
      <c r="V10" s="238"/>
      <c r="W10" s="271">
        <f>V10*INDEX('Select Year'!Z$19:AE$19,,MATCH($BN$5,'Select Year'!Z$10:AE$10,0))</f>
        <v>0</v>
      </c>
      <c r="X10" s="239"/>
      <c r="Y10" s="230" t="e">
        <f>X10/V10</f>
        <v>#DIV/0!</v>
      </c>
      <c r="Z10" s="238"/>
      <c r="AA10" s="271">
        <f>Z10*INDEX('Select Year'!Z$19:AE$19,,MATCH($BN$5,'Select Year'!Z$10:AE$10,0))</f>
        <v>0</v>
      </c>
      <c r="AB10" s="239"/>
      <c r="AC10" s="230" t="e">
        <f>AB10/Z10</f>
        <v>#DIV/0!</v>
      </c>
      <c r="AD10" s="238"/>
      <c r="AE10" s="271">
        <f>AD10*INDEX('Select Year'!Z$19:AE$19,,MATCH($BN$5,'Select Year'!Z$10:AE$10,0))</f>
        <v>0</v>
      </c>
      <c r="AF10" s="239"/>
      <c r="AG10" s="230" t="e">
        <f>AF10/AD10</f>
        <v>#DIV/0!</v>
      </c>
      <c r="AH10" s="238"/>
      <c r="AI10" s="271">
        <f>AH10*INDEX('Select Year'!Z$19:AE$19,,MATCH($BN$5,'Select Year'!Z$10:AE$10,0))</f>
        <v>0</v>
      </c>
      <c r="AJ10" s="239"/>
      <c r="AK10" s="230" t="e">
        <f>AJ10/AH10</f>
        <v>#DIV/0!</v>
      </c>
      <c r="AL10" s="238"/>
      <c r="AM10" s="271">
        <f>AL10*INDEX('Select Year'!Z$19:AE$19,,MATCH($BN$5,'Select Year'!Z$10:AE$10,0))</f>
        <v>0</v>
      </c>
      <c r="AN10" s="239"/>
      <c r="AO10" s="230" t="e">
        <f>AN10/AL10</f>
        <v>#DIV/0!</v>
      </c>
      <c r="AP10" s="238"/>
      <c r="AQ10" s="271">
        <f>AP10*INDEX('Select Year'!Z$19:AE$19,,MATCH($BN$5,'Select Year'!Z$10:AE$10,0))</f>
        <v>0</v>
      </c>
      <c r="AR10" s="239"/>
      <c r="AS10" s="230" t="e">
        <f>AR10/AP10</f>
        <v>#DIV/0!</v>
      </c>
      <c r="AT10" s="238"/>
      <c r="AU10" s="271">
        <f>AT10*INDEX('Select Year'!Z$19:AE$19,,MATCH($BN$5,'Select Year'!Z$10:AE$10,0))</f>
        <v>0</v>
      </c>
      <c r="AV10" s="239"/>
      <c r="AW10" s="277" t="e">
        <f>AV10/AT10</f>
        <v>#DIV/0!</v>
      </c>
      <c r="AX10" s="25"/>
      <c r="AY10" s="25"/>
      <c r="AZ10" s="12"/>
      <c r="BF10" s="12"/>
      <c r="BG10" s="12"/>
      <c r="BH10" s="12"/>
      <c r="BI10" s="12"/>
      <c r="BJ10" s="13"/>
      <c r="BK10" s="12"/>
      <c r="CM10" s="124">
        <f t="shared" ref="CM10:CM21" si="1">Year1</f>
        <v>0</v>
      </c>
      <c r="CN10" s="124" t="str">
        <f>B10&amp;"-"&amp;C10</f>
        <v>Jan-0</v>
      </c>
      <c r="CO10" s="124" t="str">
        <f t="shared" ref="CO10:CO21" si="2">B10&amp;"-"&amp;CM10</f>
        <v>Jan-0</v>
      </c>
      <c r="CP10" s="124">
        <f t="shared" ref="CP10:CP21" si="3">INDEX(J$10:J$21,MATCH($CO10,$CN$10:$CN$21,),)</f>
        <v>0</v>
      </c>
      <c r="CQ10" s="124">
        <f t="shared" ref="CQ10:CQ21" si="4">INDEX(N$10:N$21,MATCH($CO10,$CN$10:$CN$21,),)</f>
        <v>0</v>
      </c>
      <c r="CR10" s="124">
        <f t="shared" ref="CR10:CR21" si="5">INDEX(R$10:R$21,MATCH($CO10,$CN$10:$CN$21,),)</f>
        <v>0</v>
      </c>
      <c r="CS10" s="124">
        <f t="shared" ref="CS10:CS21" si="6">INDEX(V$10:V$21,MATCH($CO10,$CN$10:$CN$21,),)</f>
        <v>0</v>
      </c>
      <c r="CT10" s="124">
        <f t="shared" ref="CT10:CT21" si="7">INDEX(Z$10:Z$21,MATCH($CO10,$CN$10:$CN$21,),)</f>
        <v>0</v>
      </c>
      <c r="CU10" s="124">
        <f t="shared" ref="CU10:CU21" si="8">INDEX(AD$10:AD$21,MATCH($CO10,$CN$10:$CN$21,),)</f>
        <v>0</v>
      </c>
      <c r="CV10" s="124">
        <f t="shared" ref="CV10:CV21" si="9">INDEX(AH$10:AH$21,MATCH($CO10,$CN$10:$CN$21,),)</f>
        <v>0</v>
      </c>
      <c r="CW10" s="124">
        <f t="shared" ref="CW10:CW21" si="10">INDEX(AL$10:AL$21,MATCH($CO10,$CN$10:$CN$21,),)</f>
        <v>0</v>
      </c>
      <c r="CX10" s="124">
        <f t="shared" ref="CX10:CX21" si="11">INDEX(AP$10:AP$21,MATCH($CO10,$CN$10:$CN$21,),)</f>
        <v>0</v>
      </c>
      <c r="CY10" s="124">
        <f t="shared" ref="CY10:CY21" si="12">INDEX(AT$10:AT$21,MATCH($CO10,$CN$10:$CN$21,),)</f>
        <v>0</v>
      </c>
      <c r="CZ10" s="126">
        <f t="shared" ref="CZ10:CZ21" si="13">INDEX(F$10:F$21,MATCH($CO10,$CN$10:$CN$21,),)</f>
        <v>0</v>
      </c>
    </row>
    <row r="11" spans="1:104" s="11" customFormat="1" ht="14.25" customHeight="1" x14ac:dyDescent="0.2">
      <c r="A11" s="276" t="str">
        <f>B11&amp;A4</f>
        <v>Feb</v>
      </c>
      <c r="B11" s="85" t="s">
        <v>1</v>
      </c>
      <c r="C11" s="49">
        <f t="shared" si="0"/>
        <v>0</v>
      </c>
      <c r="D11" s="293">
        <f t="shared" ref="D11:D21" si="14">J11+N11+R11+V11+Z11+AD11+AH11+AL11+AP11+AT11</f>
        <v>0</v>
      </c>
      <c r="E11" s="272">
        <f>D11*INDEX('Select Year'!Z$19:AE$19,,MATCH($BN$5,'Select Year'!Z$10:AE$10,0))</f>
        <v>0</v>
      </c>
      <c r="F11" s="282">
        <f t="shared" ref="F11:F21" si="15">L11+P11+T11+X11+AB11+AF11+AJ11+AN11+AR11+AV11</f>
        <v>0</v>
      </c>
      <c r="G11" s="280" t="e">
        <f t="shared" ref="G11:G21" si="16">F11/D11</f>
        <v>#DIV/0!</v>
      </c>
      <c r="H11" s="280" t="e">
        <f t="shared" ref="H11:H21" si="17">F11/E11</f>
        <v>#DIV/0!</v>
      </c>
      <c r="I11" s="36" t="e">
        <f>E11*INDEX('Select Year'!AA$11:AC$15,MATCH('Marked Gasoil'!C11,'Select Year'!W$11:W$15,0),MATCH($BN$5,'Select Year'!AA$10:AC$10,0))</f>
        <v>#N/A</v>
      </c>
      <c r="J11" s="55"/>
      <c r="K11" s="272">
        <f>J11*INDEX('Select Year'!Z$19:AE$19,,MATCH($BN$5,'Select Year'!Z$10:AE$10,0))</f>
        <v>0</v>
      </c>
      <c r="L11" s="229"/>
      <c r="M11" s="231" t="e">
        <f t="shared" ref="M11:M21" si="18">L11/J11</f>
        <v>#DIV/0!</v>
      </c>
      <c r="N11" s="55"/>
      <c r="O11" s="272">
        <f>N11*INDEX('Select Year'!Z$19:AE$19,,MATCH($BN$5,'Select Year'!Z$10:AE$10,0))</f>
        <v>0</v>
      </c>
      <c r="P11" s="229"/>
      <c r="Q11" s="231" t="e">
        <f t="shared" ref="Q11:Q21" si="19">P11/N11</f>
        <v>#DIV/0!</v>
      </c>
      <c r="R11" s="55"/>
      <c r="S11" s="272">
        <f>R11*INDEX('Select Year'!Z$19:AE$19,,MATCH($BN$5,'Select Year'!Z$10:AE$10,0))</f>
        <v>0</v>
      </c>
      <c r="T11" s="229"/>
      <c r="U11" s="231" t="e">
        <f t="shared" ref="U11:U21" si="20">T11/R11</f>
        <v>#DIV/0!</v>
      </c>
      <c r="V11" s="55"/>
      <c r="W11" s="272">
        <f>V11*INDEX('Select Year'!Z$19:AE$19,,MATCH($BN$5,'Select Year'!Z$10:AE$10,0))</f>
        <v>0</v>
      </c>
      <c r="X11" s="229"/>
      <c r="Y11" s="231" t="e">
        <f t="shared" ref="Y11:Y21" si="21">X11/V11</f>
        <v>#DIV/0!</v>
      </c>
      <c r="Z11" s="55"/>
      <c r="AA11" s="272">
        <f>Z11*INDEX('Select Year'!Z$19:AE$19,,MATCH($BN$5,'Select Year'!Z$10:AE$10,0))</f>
        <v>0</v>
      </c>
      <c r="AB11" s="229"/>
      <c r="AC11" s="231" t="e">
        <f t="shared" ref="AC11:AC21" si="22">AB11/Z11</f>
        <v>#DIV/0!</v>
      </c>
      <c r="AD11" s="55"/>
      <c r="AE11" s="272">
        <f>AD11*INDEX('Select Year'!Z$19:AE$19,,MATCH($BN$5,'Select Year'!Z$10:AE$10,0))</f>
        <v>0</v>
      </c>
      <c r="AF11" s="229"/>
      <c r="AG11" s="231" t="e">
        <f t="shared" ref="AG11:AG21" si="23">AF11/AD11</f>
        <v>#DIV/0!</v>
      </c>
      <c r="AH11" s="55"/>
      <c r="AI11" s="272">
        <f>AH11*INDEX('Select Year'!Z$19:AE$19,,MATCH($BN$5,'Select Year'!Z$10:AE$10,0))</f>
        <v>0</v>
      </c>
      <c r="AJ11" s="229"/>
      <c r="AK11" s="231" t="e">
        <f t="shared" ref="AK11:AK21" si="24">AJ11/AH11</f>
        <v>#DIV/0!</v>
      </c>
      <c r="AL11" s="55"/>
      <c r="AM11" s="272">
        <f>AL11*INDEX('Select Year'!Z$19:AE$19,,MATCH($BN$5,'Select Year'!Z$10:AE$10,0))</f>
        <v>0</v>
      </c>
      <c r="AN11" s="229"/>
      <c r="AO11" s="231" t="e">
        <f t="shared" ref="AO11:AO21" si="25">AN11/AL11</f>
        <v>#DIV/0!</v>
      </c>
      <c r="AP11" s="55"/>
      <c r="AQ11" s="272">
        <f>AP11*INDEX('Select Year'!Z$19:AE$19,,MATCH($BN$5,'Select Year'!Z$10:AE$10,0))</f>
        <v>0</v>
      </c>
      <c r="AR11" s="229"/>
      <c r="AS11" s="231" t="e">
        <f t="shared" ref="AS11:AS21" si="26">AR11/AP11</f>
        <v>#DIV/0!</v>
      </c>
      <c r="AT11" s="55"/>
      <c r="AU11" s="272">
        <f>AT11*INDEX('Select Year'!Z$19:AE$19,,MATCH($BN$5,'Select Year'!Z$10:AE$10,0))</f>
        <v>0</v>
      </c>
      <c r="AV11" s="229"/>
      <c r="AW11" s="278" t="e">
        <f t="shared" ref="AW11:AW21" si="27">AV11/AT11</f>
        <v>#DIV/0!</v>
      </c>
      <c r="AX11" s="25"/>
      <c r="AY11" s="25"/>
      <c r="AZ11" s="12"/>
      <c r="BF11" s="12"/>
      <c r="BG11" s="12"/>
      <c r="BH11" s="12"/>
      <c r="BI11" s="12"/>
      <c r="BJ11" s="13"/>
      <c r="BK11" s="12"/>
      <c r="CM11" s="124">
        <f t="shared" si="1"/>
        <v>0</v>
      </c>
      <c r="CN11" s="124" t="str">
        <f t="shared" ref="CN11:CN21" si="28">B11&amp;"-"&amp;C11</f>
        <v>Feb-0</v>
      </c>
      <c r="CO11" s="124" t="str">
        <f t="shared" si="2"/>
        <v>Feb-0</v>
      </c>
      <c r="CP11" s="124">
        <f t="shared" si="3"/>
        <v>0</v>
      </c>
      <c r="CQ11" s="124">
        <f t="shared" si="4"/>
        <v>0</v>
      </c>
      <c r="CR11" s="124">
        <f t="shared" si="5"/>
        <v>0</v>
      </c>
      <c r="CS11" s="124">
        <f t="shared" si="6"/>
        <v>0</v>
      </c>
      <c r="CT11" s="124">
        <f t="shared" si="7"/>
        <v>0</v>
      </c>
      <c r="CU11" s="124">
        <f t="shared" si="8"/>
        <v>0</v>
      </c>
      <c r="CV11" s="124">
        <f t="shared" si="9"/>
        <v>0</v>
      </c>
      <c r="CW11" s="124">
        <f t="shared" si="10"/>
        <v>0</v>
      </c>
      <c r="CX11" s="124">
        <f t="shared" si="11"/>
        <v>0</v>
      </c>
      <c r="CY11" s="124">
        <f t="shared" si="12"/>
        <v>0</v>
      </c>
      <c r="CZ11" s="126">
        <f t="shared" si="13"/>
        <v>0</v>
      </c>
    </row>
    <row r="12" spans="1:104" s="11" customFormat="1" ht="14.25" customHeight="1" x14ac:dyDescent="0.2">
      <c r="A12" s="276" t="str">
        <f>B12&amp;A4</f>
        <v>Mar</v>
      </c>
      <c r="B12" s="85" t="s">
        <v>2</v>
      </c>
      <c r="C12" s="49">
        <f t="shared" si="0"/>
        <v>0</v>
      </c>
      <c r="D12" s="293">
        <f t="shared" si="14"/>
        <v>0</v>
      </c>
      <c r="E12" s="272">
        <f>D12*INDEX('Select Year'!Z$19:AE$19,,MATCH($BN$5,'Select Year'!Z$10:AE$10,0))</f>
        <v>0</v>
      </c>
      <c r="F12" s="282">
        <f t="shared" si="15"/>
        <v>0</v>
      </c>
      <c r="G12" s="280" t="e">
        <f t="shared" si="16"/>
        <v>#DIV/0!</v>
      </c>
      <c r="H12" s="280" t="e">
        <f t="shared" si="17"/>
        <v>#DIV/0!</v>
      </c>
      <c r="I12" s="36" t="e">
        <f>E12*INDEX('Select Year'!AA$11:AC$15,MATCH('Marked Gasoil'!C12,'Select Year'!W$11:W$15,0),MATCH($BN$5,'Select Year'!AA$10:AC$10,0))</f>
        <v>#N/A</v>
      </c>
      <c r="J12" s="55"/>
      <c r="K12" s="272">
        <f>J12*INDEX('Select Year'!Z$19:AE$19,,MATCH($BN$5,'Select Year'!Z$10:AE$10,0))</f>
        <v>0</v>
      </c>
      <c r="L12" s="229"/>
      <c r="M12" s="231" t="e">
        <f t="shared" si="18"/>
        <v>#DIV/0!</v>
      </c>
      <c r="N12" s="55"/>
      <c r="O12" s="272">
        <f>N12*INDEX('Select Year'!Z$19:AE$19,,MATCH($BN$5,'Select Year'!Z$10:AE$10,0))</f>
        <v>0</v>
      </c>
      <c r="P12" s="229"/>
      <c r="Q12" s="231" t="e">
        <f t="shared" si="19"/>
        <v>#DIV/0!</v>
      </c>
      <c r="R12" s="55"/>
      <c r="S12" s="272">
        <f>R12*INDEX('Select Year'!Z$19:AE$19,,MATCH($BN$5,'Select Year'!Z$10:AE$10,0))</f>
        <v>0</v>
      </c>
      <c r="T12" s="229"/>
      <c r="U12" s="231" t="e">
        <f t="shared" si="20"/>
        <v>#DIV/0!</v>
      </c>
      <c r="V12" s="55"/>
      <c r="W12" s="272">
        <f>V12*INDEX('Select Year'!Z$19:AE$19,,MATCH($BN$5,'Select Year'!Z$10:AE$10,0))</f>
        <v>0</v>
      </c>
      <c r="X12" s="229"/>
      <c r="Y12" s="231" t="e">
        <f t="shared" si="21"/>
        <v>#DIV/0!</v>
      </c>
      <c r="Z12" s="55"/>
      <c r="AA12" s="272">
        <f>Z12*INDEX('Select Year'!Z$19:AE$19,,MATCH($BN$5,'Select Year'!Z$10:AE$10,0))</f>
        <v>0</v>
      </c>
      <c r="AB12" s="229"/>
      <c r="AC12" s="231" t="e">
        <f t="shared" si="22"/>
        <v>#DIV/0!</v>
      </c>
      <c r="AD12" s="55"/>
      <c r="AE12" s="272">
        <f>AD12*INDEX('Select Year'!Z$19:AE$19,,MATCH($BN$5,'Select Year'!Z$10:AE$10,0))</f>
        <v>0</v>
      </c>
      <c r="AF12" s="229"/>
      <c r="AG12" s="231" t="e">
        <f t="shared" si="23"/>
        <v>#DIV/0!</v>
      </c>
      <c r="AH12" s="55"/>
      <c r="AI12" s="272">
        <f>AH12*INDEX('Select Year'!Z$19:AE$19,,MATCH($BN$5,'Select Year'!Z$10:AE$10,0))</f>
        <v>0</v>
      </c>
      <c r="AJ12" s="229"/>
      <c r="AK12" s="231" t="e">
        <f t="shared" si="24"/>
        <v>#DIV/0!</v>
      </c>
      <c r="AL12" s="55"/>
      <c r="AM12" s="272">
        <f>AL12*INDEX('Select Year'!Z$19:AE$19,,MATCH($BN$5,'Select Year'!Z$10:AE$10,0))</f>
        <v>0</v>
      </c>
      <c r="AN12" s="229"/>
      <c r="AO12" s="231" t="e">
        <f t="shared" si="25"/>
        <v>#DIV/0!</v>
      </c>
      <c r="AP12" s="55"/>
      <c r="AQ12" s="272">
        <f>AP12*INDEX('Select Year'!Z$19:AE$19,,MATCH($BN$5,'Select Year'!Z$10:AE$10,0))</f>
        <v>0</v>
      </c>
      <c r="AR12" s="229"/>
      <c r="AS12" s="231" t="e">
        <f t="shared" si="26"/>
        <v>#DIV/0!</v>
      </c>
      <c r="AT12" s="55"/>
      <c r="AU12" s="272">
        <f>AT12*INDEX('Select Year'!Z$19:AE$19,,MATCH($BN$5,'Select Year'!Z$10:AE$10,0))</f>
        <v>0</v>
      </c>
      <c r="AV12" s="229"/>
      <c r="AW12" s="278" t="e">
        <f t="shared" si="27"/>
        <v>#DIV/0!</v>
      </c>
      <c r="AX12" s="25"/>
      <c r="AY12" s="25"/>
      <c r="AZ12" s="12"/>
      <c r="BF12" s="12"/>
      <c r="BG12" s="12"/>
      <c r="BH12" s="12"/>
      <c r="BI12" s="12"/>
      <c r="BJ12" s="13"/>
      <c r="BK12" s="12"/>
      <c r="CM12" s="124">
        <f t="shared" si="1"/>
        <v>0</v>
      </c>
      <c r="CN12" s="124" t="str">
        <f t="shared" si="28"/>
        <v>Mar-0</v>
      </c>
      <c r="CO12" s="124" t="str">
        <f t="shared" si="2"/>
        <v>Mar-0</v>
      </c>
      <c r="CP12" s="124">
        <f t="shared" si="3"/>
        <v>0</v>
      </c>
      <c r="CQ12" s="124">
        <f t="shared" si="4"/>
        <v>0</v>
      </c>
      <c r="CR12" s="124">
        <f t="shared" si="5"/>
        <v>0</v>
      </c>
      <c r="CS12" s="124">
        <f t="shared" si="6"/>
        <v>0</v>
      </c>
      <c r="CT12" s="124">
        <f t="shared" si="7"/>
        <v>0</v>
      </c>
      <c r="CU12" s="124">
        <f t="shared" si="8"/>
        <v>0</v>
      </c>
      <c r="CV12" s="124">
        <f t="shared" si="9"/>
        <v>0</v>
      </c>
      <c r="CW12" s="124">
        <f t="shared" si="10"/>
        <v>0</v>
      </c>
      <c r="CX12" s="124">
        <f t="shared" si="11"/>
        <v>0</v>
      </c>
      <c r="CY12" s="124">
        <f t="shared" si="12"/>
        <v>0</v>
      </c>
      <c r="CZ12" s="126">
        <f t="shared" si="13"/>
        <v>0</v>
      </c>
    </row>
    <row r="13" spans="1:104" s="11" customFormat="1" ht="14.25" customHeight="1" x14ac:dyDescent="0.2">
      <c r="A13" s="276" t="str">
        <f>B13&amp;A4</f>
        <v>Apr</v>
      </c>
      <c r="B13" s="85" t="s">
        <v>3</v>
      </c>
      <c r="C13" s="49">
        <f t="shared" si="0"/>
        <v>0</v>
      </c>
      <c r="D13" s="293">
        <f t="shared" si="14"/>
        <v>0</v>
      </c>
      <c r="E13" s="272">
        <f>D13*INDEX('Select Year'!Z$19:AE$19,,MATCH($BN$5,'Select Year'!Z$10:AE$10,0))</f>
        <v>0</v>
      </c>
      <c r="F13" s="282">
        <f t="shared" si="15"/>
        <v>0</v>
      </c>
      <c r="G13" s="280" t="e">
        <f t="shared" si="16"/>
        <v>#DIV/0!</v>
      </c>
      <c r="H13" s="280" t="e">
        <f t="shared" si="17"/>
        <v>#DIV/0!</v>
      </c>
      <c r="I13" s="36" t="e">
        <f>E13*INDEX('Select Year'!AA$11:AC$15,MATCH('Marked Gasoil'!C13,'Select Year'!W$11:W$15,0),MATCH($BN$5,'Select Year'!AA$10:AC$10,0))</f>
        <v>#N/A</v>
      </c>
      <c r="J13" s="55"/>
      <c r="K13" s="272">
        <f>J13*INDEX('Select Year'!Z$19:AE$19,,MATCH($BN$5,'Select Year'!Z$10:AE$10,0))</f>
        <v>0</v>
      </c>
      <c r="L13" s="229"/>
      <c r="M13" s="231" t="e">
        <f t="shared" si="18"/>
        <v>#DIV/0!</v>
      </c>
      <c r="N13" s="55"/>
      <c r="O13" s="272">
        <f>N13*INDEX('Select Year'!Z$19:AE$19,,MATCH($BN$5,'Select Year'!Z$10:AE$10,0))</f>
        <v>0</v>
      </c>
      <c r="P13" s="229"/>
      <c r="Q13" s="231" t="e">
        <f t="shared" si="19"/>
        <v>#DIV/0!</v>
      </c>
      <c r="R13" s="55"/>
      <c r="S13" s="272">
        <f>R13*INDEX('Select Year'!Z$19:AE$19,,MATCH($BN$5,'Select Year'!Z$10:AE$10,0))</f>
        <v>0</v>
      </c>
      <c r="T13" s="229"/>
      <c r="U13" s="231" t="e">
        <f t="shared" si="20"/>
        <v>#DIV/0!</v>
      </c>
      <c r="V13" s="55"/>
      <c r="W13" s="272">
        <f>V13*INDEX('Select Year'!Z$19:AE$19,,MATCH($BN$5,'Select Year'!Z$10:AE$10,0))</f>
        <v>0</v>
      </c>
      <c r="X13" s="229"/>
      <c r="Y13" s="231" t="e">
        <f t="shared" si="21"/>
        <v>#DIV/0!</v>
      </c>
      <c r="Z13" s="55"/>
      <c r="AA13" s="272">
        <f>Z13*INDEX('Select Year'!Z$19:AE$19,,MATCH($BN$5,'Select Year'!Z$10:AE$10,0))</f>
        <v>0</v>
      </c>
      <c r="AB13" s="229"/>
      <c r="AC13" s="231" t="e">
        <f t="shared" si="22"/>
        <v>#DIV/0!</v>
      </c>
      <c r="AD13" s="55"/>
      <c r="AE13" s="272">
        <f>AD13*INDEX('Select Year'!Z$19:AE$19,,MATCH($BN$5,'Select Year'!Z$10:AE$10,0))</f>
        <v>0</v>
      </c>
      <c r="AF13" s="229"/>
      <c r="AG13" s="231" t="e">
        <f t="shared" si="23"/>
        <v>#DIV/0!</v>
      </c>
      <c r="AH13" s="55"/>
      <c r="AI13" s="272">
        <f>AH13*INDEX('Select Year'!Z$19:AE$19,,MATCH($BN$5,'Select Year'!Z$10:AE$10,0))</f>
        <v>0</v>
      </c>
      <c r="AJ13" s="229"/>
      <c r="AK13" s="231" t="e">
        <f t="shared" si="24"/>
        <v>#DIV/0!</v>
      </c>
      <c r="AL13" s="55"/>
      <c r="AM13" s="272">
        <f>AL13*INDEX('Select Year'!Z$19:AE$19,,MATCH($BN$5,'Select Year'!Z$10:AE$10,0))</f>
        <v>0</v>
      </c>
      <c r="AN13" s="229"/>
      <c r="AO13" s="231" t="e">
        <f t="shared" si="25"/>
        <v>#DIV/0!</v>
      </c>
      <c r="AP13" s="55"/>
      <c r="AQ13" s="272">
        <f>AP13*INDEX('Select Year'!Z$19:AE$19,,MATCH($BN$5,'Select Year'!Z$10:AE$10,0))</f>
        <v>0</v>
      </c>
      <c r="AR13" s="229"/>
      <c r="AS13" s="231" t="e">
        <f t="shared" si="26"/>
        <v>#DIV/0!</v>
      </c>
      <c r="AT13" s="55"/>
      <c r="AU13" s="272">
        <f>AT13*INDEX('Select Year'!Z$19:AE$19,,MATCH($BN$5,'Select Year'!Z$10:AE$10,0))</f>
        <v>0</v>
      </c>
      <c r="AV13" s="229"/>
      <c r="AW13" s="278" t="e">
        <f t="shared" si="27"/>
        <v>#DIV/0!</v>
      </c>
      <c r="AX13" s="25"/>
      <c r="AY13" s="25"/>
      <c r="AZ13" s="12"/>
      <c r="BF13" s="12"/>
      <c r="BG13" s="12"/>
      <c r="BH13" s="12"/>
      <c r="BI13" s="12"/>
      <c r="BJ13" s="13"/>
      <c r="BK13" s="12"/>
      <c r="CM13" s="124">
        <f t="shared" si="1"/>
        <v>0</v>
      </c>
      <c r="CN13" s="124" t="str">
        <f t="shared" si="28"/>
        <v>Apr-0</v>
      </c>
      <c r="CO13" s="124" t="str">
        <f t="shared" si="2"/>
        <v>Apr-0</v>
      </c>
      <c r="CP13" s="124">
        <f t="shared" si="3"/>
        <v>0</v>
      </c>
      <c r="CQ13" s="124">
        <f t="shared" si="4"/>
        <v>0</v>
      </c>
      <c r="CR13" s="124">
        <f t="shared" si="5"/>
        <v>0</v>
      </c>
      <c r="CS13" s="124">
        <f t="shared" si="6"/>
        <v>0</v>
      </c>
      <c r="CT13" s="124">
        <f t="shared" si="7"/>
        <v>0</v>
      </c>
      <c r="CU13" s="124">
        <f t="shared" si="8"/>
        <v>0</v>
      </c>
      <c r="CV13" s="124">
        <f t="shared" si="9"/>
        <v>0</v>
      </c>
      <c r="CW13" s="124">
        <f t="shared" si="10"/>
        <v>0</v>
      </c>
      <c r="CX13" s="124">
        <f t="shared" si="11"/>
        <v>0</v>
      </c>
      <c r="CY13" s="124">
        <f t="shared" si="12"/>
        <v>0</v>
      </c>
      <c r="CZ13" s="126">
        <f t="shared" si="13"/>
        <v>0</v>
      </c>
    </row>
    <row r="14" spans="1:104" s="11" customFormat="1" ht="14.25" customHeight="1" x14ac:dyDescent="0.2">
      <c r="A14" s="276" t="str">
        <f>B14&amp;A4</f>
        <v>May</v>
      </c>
      <c r="B14" s="85" t="s">
        <v>4</v>
      </c>
      <c r="C14" s="49">
        <f t="shared" si="0"/>
        <v>0</v>
      </c>
      <c r="D14" s="293">
        <f t="shared" si="14"/>
        <v>0</v>
      </c>
      <c r="E14" s="272">
        <f>D14*INDEX('Select Year'!Z$19:AE$19,,MATCH($BN$5,'Select Year'!Z$10:AE$10,0))</f>
        <v>0</v>
      </c>
      <c r="F14" s="282">
        <f t="shared" si="15"/>
        <v>0</v>
      </c>
      <c r="G14" s="280" t="e">
        <f t="shared" si="16"/>
        <v>#DIV/0!</v>
      </c>
      <c r="H14" s="280" t="e">
        <f t="shared" si="17"/>
        <v>#DIV/0!</v>
      </c>
      <c r="I14" s="36" t="e">
        <f>E14*INDEX('Select Year'!AA$11:AC$15,MATCH('Marked Gasoil'!C14,'Select Year'!W$11:W$15,0),MATCH($BN$5,'Select Year'!AA$10:AC$10,0))</f>
        <v>#N/A</v>
      </c>
      <c r="J14" s="55"/>
      <c r="K14" s="272">
        <f>J14*INDEX('Select Year'!Z$19:AE$19,,MATCH($BN$5,'Select Year'!Z$10:AE$10,0))</f>
        <v>0</v>
      </c>
      <c r="L14" s="229"/>
      <c r="M14" s="231" t="e">
        <f t="shared" si="18"/>
        <v>#DIV/0!</v>
      </c>
      <c r="N14" s="55"/>
      <c r="O14" s="272">
        <f>N14*INDEX('Select Year'!Z$19:AE$19,,MATCH($BN$5,'Select Year'!Z$10:AE$10,0))</f>
        <v>0</v>
      </c>
      <c r="P14" s="229"/>
      <c r="Q14" s="231" t="e">
        <f t="shared" si="19"/>
        <v>#DIV/0!</v>
      </c>
      <c r="R14" s="55"/>
      <c r="S14" s="272">
        <f>R14*INDEX('Select Year'!Z$19:AE$19,,MATCH($BN$5,'Select Year'!Z$10:AE$10,0))</f>
        <v>0</v>
      </c>
      <c r="T14" s="229"/>
      <c r="U14" s="231" t="e">
        <f t="shared" si="20"/>
        <v>#DIV/0!</v>
      </c>
      <c r="V14" s="55"/>
      <c r="W14" s="272">
        <f>V14*INDEX('Select Year'!Z$19:AE$19,,MATCH($BN$5,'Select Year'!Z$10:AE$10,0))</f>
        <v>0</v>
      </c>
      <c r="X14" s="229"/>
      <c r="Y14" s="231" t="e">
        <f t="shared" si="21"/>
        <v>#DIV/0!</v>
      </c>
      <c r="Z14" s="55"/>
      <c r="AA14" s="272">
        <f>Z14*INDEX('Select Year'!Z$19:AE$19,,MATCH($BN$5,'Select Year'!Z$10:AE$10,0))</f>
        <v>0</v>
      </c>
      <c r="AB14" s="229"/>
      <c r="AC14" s="231" t="e">
        <f t="shared" si="22"/>
        <v>#DIV/0!</v>
      </c>
      <c r="AD14" s="55"/>
      <c r="AE14" s="272">
        <f>AD14*INDEX('Select Year'!Z$19:AE$19,,MATCH($BN$5,'Select Year'!Z$10:AE$10,0))</f>
        <v>0</v>
      </c>
      <c r="AF14" s="229"/>
      <c r="AG14" s="231" t="e">
        <f t="shared" si="23"/>
        <v>#DIV/0!</v>
      </c>
      <c r="AH14" s="55"/>
      <c r="AI14" s="272">
        <f>AH14*INDEX('Select Year'!Z$19:AE$19,,MATCH($BN$5,'Select Year'!Z$10:AE$10,0))</f>
        <v>0</v>
      </c>
      <c r="AJ14" s="229"/>
      <c r="AK14" s="231" t="e">
        <f t="shared" si="24"/>
        <v>#DIV/0!</v>
      </c>
      <c r="AL14" s="55"/>
      <c r="AM14" s="272">
        <f>AL14*INDEX('Select Year'!Z$19:AE$19,,MATCH($BN$5,'Select Year'!Z$10:AE$10,0))</f>
        <v>0</v>
      </c>
      <c r="AN14" s="229"/>
      <c r="AO14" s="231" t="e">
        <f t="shared" si="25"/>
        <v>#DIV/0!</v>
      </c>
      <c r="AP14" s="55"/>
      <c r="AQ14" s="272">
        <f>AP14*INDEX('Select Year'!Z$19:AE$19,,MATCH($BN$5,'Select Year'!Z$10:AE$10,0))</f>
        <v>0</v>
      </c>
      <c r="AR14" s="229"/>
      <c r="AS14" s="231" t="e">
        <f t="shared" si="26"/>
        <v>#DIV/0!</v>
      </c>
      <c r="AT14" s="55"/>
      <c r="AU14" s="272">
        <f>AT14*INDEX('Select Year'!Z$19:AE$19,,MATCH($BN$5,'Select Year'!Z$10:AE$10,0))</f>
        <v>0</v>
      </c>
      <c r="AV14" s="229"/>
      <c r="AW14" s="278" t="e">
        <f t="shared" si="27"/>
        <v>#DIV/0!</v>
      </c>
      <c r="AX14" s="25"/>
      <c r="AY14" s="25"/>
      <c r="AZ14" s="12"/>
      <c r="BF14" s="12"/>
      <c r="BG14" s="12"/>
      <c r="BH14" s="12"/>
      <c r="BI14" s="12"/>
      <c r="BJ14" s="13"/>
      <c r="BK14" s="12"/>
      <c r="CM14" s="124">
        <f t="shared" si="1"/>
        <v>0</v>
      </c>
      <c r="CN14" s="124" t="str">
        <f t="shared" si="28"/>
        <v>May-0</v>
      </c>
      <c r="CO14" s="124" t="str">
        <f t="shared" si="2"/>
        <v>May-0</v>
      </c>
      <c r="CP14" s="124">
        <f t="shared" si="3"/>
        <v>0</v>
      </c>
      <c r="CQ14" s="124">
        <f t="shared" si="4"/>
        <v>0</v>
      </c>
      <c r="CR14" s="124">
        <f t="shared" si="5"/>
        <v>0</v>
      </c>
      <c r="CS14" s="124">
        <f t="shared" si="6"/>
        <v>0</v>
      </c>
      <c r="CT14" s="124">
        <f t="shared" si="7"/>
        <v>0</v>
      </c>
      <c r="CU14" s="124">
        <f t="shared" si="8"/>
        <v>0</v>
      </c>
      <c r="CV14" s="124">
        <f t="shared" si="9"/>
        <v>0</v>
      </c>
      <c r="CW14" s="124">
        <f t="shared" si="10"/>
        <v>0</v>
      </c>
      <c r="CX14" s="124">
        <f t="shared" si="11"/>
        <v>0</v>
      </c>
      <c r="CY14" s="124">
        <f t="shared" si="12"/>
        <v>0</v>
      </c>
      <c r="CZ14" s="126">
        <f t="shared" si="13"/>
        <v>0</v>
      </c>
    </row>
    <row r="15" spans="1:104" s="11" customFormat="1" ht="14.25" customHeight="1" x14ac:dyDescent="0.2">
      <c r="A15" s="276" t="str">
        <f>B15&amp;A4</f>
        <v>Jun</v>
      </c>
      <c r="B15" s="85" t="s">
        <v>5</v>
      </c>
      <c r="C15" s="49">
        <f t="shared" si="0"/>
        <v>0</v>
      </c>
      <c r="D15" s="293">
        <f t="shared" si="14"/>
        <v>0</v>
      </c>
      <c r="E15" s="272">
        <f>D15*INDEX('Select Year'!Z$19:AE$19,,MATCH($BN$5,'Select Year'!Z$10:AE$10,0))</f>
        <v>0</v>
      </c>
      <c r="F15" s="282">
        <f t="shared" si="15"/>
        <v>0</v>
      </c>
      <c r="G15" s="280" t="e">
        <f t="shared" si="16"/>
        <v>#DIV/0!</v>
      </c>
      <c r="H15" s="280" t="e">
        <f t="shared" si="17"/>
        <v>#DIV/0!</v>
      </c>
      <c r="I15" s="36" t="e">
        <f>E15*INDEX('Select Year'!AA$11:AC$15,MATCH('Marked Gasoil'!C15,'Select Year'!W$11:W$15,0),MATCH($BN$5,'Select Year'!AA$10:AC$10,0))</f>
        <v>#N/A</v>
      </c>
      <c r="J15" s="55"/>
      <c r="K15" s="272">
        <f>J15*INDEX('Select Year'!Z$19:AE$19,,MATCH($BN$5,'Select Year'!Z$10:AE$10,0))</f>
        <v>0</v>
      </c>
      <c r="L15" s="229"/>
      <c r="M15" s="231" t="e">
        <f t="shared" si="18"/>
        <v>#DIV/0!</v>
      </c>
      <c r="N15" s="55"/>
      <c r="O15" s="272">
        <f>N15*INDEX('Select Year'!Z$19:AE$19,,MATCH($BN$5,'Select Year'!Z$10:AE$10,0))</f>
        <v>0</v>
      </c>
      <c r="P15" s="229"/>
      <c r="Q15" s="231" t="e">
        <f t="shared" si="19"/>
        <v>#DIV/0!</v>
      </c>
      <c r="R15" s="55"/>
      <c r="S15" s="272">
        <f>R15*INDEX('Select Year'!Z$19:AE$19,,MATCH($BN$5,'Select Year'!Z$10:AE$10,0))</f>
        <v>0</v>
      </c>
      <c r="T15" s="229"/>
      <c r="U15" s="231" t="e">
        <f t="shared" si="20"/>
        <v>#DIV/0!</v>
      </c>
      <c r="V15" s="55"/>
      <c r="W15" s="272">
        <f>V15*INDEX('Select Year'!Z$19:AE$19,,MATCH($BN$5,'Select Year'!Z$10:AE$10,0))</f>
        <v>0</v>
      </c>
      <c r="X15" s="229"/>
      <c r="Y15" s="231" t="e">
        <f t="shared" si="21"/>
        <v>#DIV/0!</v>
      </c>
      <c r="Z15" s="55"/>
      <c r="AA15" s="272">
        <f>Z15*INDEX('Select Year'!Z$19:AE$19,,MATCH($BN$5,'Select Year'!Z$10:AE$10,0))</f>
        <v>0</v>
      </c>
      <c r="AB15" s="229"/>
      <c r="AC15" s="231" t="e">
        <f t="shared" si="22"/>
        <v>#DIV/0!</v>
      </c>
      <c r="AD15" s="55"/>
      <c r="AE15" s="272">
        <f>AD15*INDEX('Select Year'!Z$19:AE$19,,MATCH($BN$5,'Select Year'!Z$10:AE$10,0))</f>
        <v>0</v>
      </c>
      <c r="AF15" s="229"/>
      <c r="AG15" s="231" t="e">
        <f t="shared" si="23"/>
        <v>#DIV/0!</v>
      </c>
      <c r="AH15" s="55"/>
      <c r="AI15" s="272">
        <f>AH15*INDEX('Select Year'!Z$19:AE$19,,MATCH($BN$5,'Select Year'!Z$10:AE$10,0))</f>
        <v>0</v>
      </c>
      <c r="AJ15" s="229"/>
      <c r="AK15" s="231" t="e">
        <f t="shared" si="24"/>
        <v>#DIV/0!</v>
      </c>
      <c r="AL15" s="55"/>
      <c r="AM15" s="272">
        <f>AL15*INDEX('Select Year'!Z$19:AE$19,,MATCH($BN$5,'Select Year'!Z$10:AE$10,0))</f>
        <v>0</v>
      </c>
      <c r="AN15" s="229"/>
      <c r="AO15" s="231" t="e">
        <f t="shared" si="25"/>
        <v>#DIV/0!</v>
      </c>
      <c r="AP15" s="55"/>
      <c r="AQ15" s="272">
        <f>AP15*INDEX('Select Year'!Z$19:AE$19,,MATCH($BN$5,'Select Year'!Z$10:AE$10,0))</f>
        <v>0</v>
      </c>
      <c r="AR15" s="229"/>
      <c r="AS15" s="231" t="e">
        <f t="shared" si="26"/>
        <v>#DIV/0!</v>
      </c>
      <c r="AT15" s="55"/>
      <c r="AU15" s="272">
        <f>AT15*INDEX('Select Year'!Z$19:AE$19,,MATCH($BN$5,'Select Year'!Z$10:AE$10,0))</f>
        <v>0</v>
      </c>
      <c r="AV15" s="229"/>
      <c r="AW15" s="278" t="e">
        <f t="shared" si="27"/>
        <v>#DIV/0!</v>
      </c>
      <c r="AX15" s="25"/>
      <c r="AY15" s="25"/>
      <c r="AZ15" s="12"/>
      <c r="BF15" s="12"/>
      <c r="BG15" s="12"/>
      <c r="BH15" s="12"/>
      <c r="BI15" s="12"/>
      <c r="BJ15" s="13"/>
      <c r="BK15" s="12"/>
      <c r="CM15" s="124">
        <f t="shared" si="1"/>
        <v>0</v>
      </c>
      <c r="CN15" s="124" t="str">
        <f t="shared" si="28"/>
        <v>Jun-0</v>
      </c>
      <c r="CO15" s="124" t="str">
        <f t="shared" si="2"/>
        <v>Jun-0</v>
      </c>
      <c r="CP15" s="124">
        <f t="shared" si="3"/>
        <v>0</v>
      </c>
      <c r="CQ15" s="124">
        <f t="shared" si="4"/>
        <v>0</v>
      </c>
      <c r="CR15" s="124">
        <f t="shared" si="5"/>
        <v>0</v>
      </c>
      <c r="CS15" s="124">
        <f t="shared" si="6"/>
        <v>0</v>
      </c>
      <c r="CT15" s="124">
        <f t="shared" si="7"/>
        <v>0</v>
      </c>
      <c r="CU15" s="124">
        <f t="shared" si="8"/>
        <v>0</v>
      </c>
      <c r="CV15" s="124">
        <f t="shared" si="9"/>
        <v>0</v>
      </c>
      <c r="CW15" s="124">
        <f t="shared" si="10"/>
        <v>0</v>
      </c>
      <c r="CX15" s="124">
        <f t="shared" si="11"/>
        <v>0</v>
      </c>
      <c r="CY15" s="124">
        <f t="shared" si="12"/>
        <v>0</v>
      </c>
      <c r="CZ15" s="126">
        <f t="shared" si="13"/>
        <v>0</v>
      </c>
    </row>
    <row r="16" spans="1:104" s="11" customFormat="1" ht="14.25" customHeight="1" x14ac:dyDescent="0.2">
      <c r="A16" s="276" t="str">
        <f>B16&amp;A4</f>
        <v>Jul</v>
      </c>
      <c r="B16" s="85" t="s">
        <v>6</v>
      </c>
      <c r="C16" s="49">
        <f t="shared" si="0"/>
        <v>0</v>
      </c>
      <c r="D16" s="293">
        <f t="shared" si="14"/>
        <v>0</v>
      </c>
      <c r="E16" s="272">
        <f>D16*INDEX('Select Year'!Z$19:AE$19,,MATCH($BN$5,'Select Year'!Z$10:AE$10,0))</f>
        <v>0</v>
      </c>
      <c r="F16" s="282">
        <f t="shared" si="15"/>
        <v>0</v>
      </c>
      <c r="G16" s="280" t="e">
        <f t="shared" si="16"/>
        <v>#DIV/0!</v>
      </c>
      <c r="H16" s="280" t="e">
        <f t="shared" si="17"/>
        <v>#DIV/0!</v>
      </c>
      <c r="I16" s="36" t="e">
        <f>E16*INDEX('Select Year'!AA$11:AC$15,MATCH('Marked Gasoil'!C16,'Select Year'!W$11:W$15,0),MATCH($BN$5,'Select Year'!AA$10:AC$10,0))</f>
        <v>#N/A</v>
      </c>
      <c r="J16" s="55"/>
      <c r="K16" s="272">
        <f>J16*INDEX('Select Year'!Z$19:AE$19,,MATCH($BN$5,'Select Year'!Z$10:AE$10,0))</f>
        <v>0</v>
      </c>
      <c r="L16" s="229"/>
      <c r="M16" s="231" t="e">
        <f t="shared" si="18"/>
        <v>#DIV/0!</v>
      </c>
      <c r="N16" s="55"/>
      <c r="O16" s="272">
        <f>N16*INDEX('Select Year'!Z$19:AE$19,,MATCH($BN$5,'Select Year'!Z$10:AE$10,0))</f>
        <v>0</v>
      </c>
      <c r="P16" s="229"/>
      <c r="Q16" s="231" t="e">
        <f t="shared" si="19"/>
        <v>#DIV/0!</v>
      </c>
      <c r="R16" s="55"/>
      <c r="S16" s="272">
        <f>R16*INDEX('Select Year'!Z$19:AE$19,,MATCH($BN$5,'Select Year'!Z$10:AE$10,0))</f>
        <v>0</v>
      </c>
      <c r="T16" s="229"/>
      <c r="U16" s="231" t="e">
        <f t="shared" si="20"/>
        <v>#DIV/0!</v>
      </c>
      <c r="V16" s="55"/>
      <c r="W16" s="272">
        <f>V16*INDEX('Select Year'!Z$19:AE$19,,MATCH($BN$5,'Select Year'!Z$10:AE$10,0))</f>
        <v>0</v>
      </c>
      <c r="X16" s="229"/>
      <c r="Y16" s="231" t="e">
        <f t="shared" si="21"/>
        <v>#DIV/0!</v>
      </c>
      <c r="Z16" s="55"/>
      <c r="AA16" s="272">
        <f>Z16*INDEX('Select Year'!Z$19:AE$19,,MATCH($BN$5,'Select Year'!Z$10:AE$10,0))</f>
        <v>0</v>
      </c>
      <c r="AB16" s="229"/>
      <c r="AC16" s="231" t="e">
        <f t="shared" si="22"/>
        <v>#DIV/0!</v>
      </c>
      <c r="AD16" s="55"/>
      <c r="AE16" s="272">
        <f>AD16*INDEX('Select Year'!Z$19:AE$19,,MATCH($BN$5,'Select Year'!Z$10:AE$10,0))</f>
        <v>0</v>
      </c>
      <c r="AF16" s="229"/>
      <c r="AG16" s="231" t="e">
        <f t="shared" si="23"/>
        <v>#DIV/0!</v>
      </c>
      <c r="AH16" s="55"/>
      <c r="AI16" s="272">
        <f>AH16*INDEX('Select Year'!Z$19:AE$19,,MATCH($BN$5,'Select Year'!Z$10:AE$10,0))</f>
        <v>0</v>
      </c>
      <c r="AJ16" s="229"/>
      <c r="AK16" s="231" t="e">
        <f t="shared" si="24"/>
        <v>#DIV/0!</v>
      </c>
      <c r="AL16" s="55"/>
      <c r="AM16" s="272">
        <f>AL16*INDEX('Select Year'!Z$19:AE$19,,MATCH($BN$5,'Select Year'!Z$10:AE$10,0))</f>
        <v>0</v>
      </c>
      <c r="AN16" s="229"/>
      <c r="AO16" s="231" t="e">
        <f t="shared" si="25"/>
        <v>#DIV/0!</v>
      </c>
      <c r="AP16" s="55"/>
      <c r="AQ16" s="272">
        <f>AP16*INDEX('Select Year'!Z$19:AE$19,,MATCH($BN$5,'Select Year'!Z$10:AE$10,0))</f>
        <v>0</v>
      </c>
      <c r="AR16" s="229"/>
      <c r="AS16" s="231" t="e">
        <f t="shared" si="26"/>
        <v>#DIV/0!</v>
      </c>
      <c r="AT16" s="55"/>
      <c r="AU16" s="272">
        <f>AT16*INDEX('Select Year'!Z$19:AE$19,,MATCH($BN$5,'Select Year'!Z$10:AE$10,0))</f>
        <v>0</v>
      </c>
      <c r="AV16" s="229"/>
      <c r="AW16" s="278" t="e">
        <f t="shared" si="27"/>
        <v>#DIV/0!</v>
      </c>
      <c r="AX16" s="25"/>
      <c r="AY16" s="25"/>
      <c r="AZ16" s="12"/>
      <c r="BF16" s="12"/>
      <c r="BG16" s="12"/>
      <c r="BH16" s="12"/>
      <c r="BI16" s="12"/>
      <c r="BJ16" s="13"/>
      <c r="BK16" s="12"/>
      <c r="CM16" s="124">
        <f t="shared" si="1"/>
        <v>0</v>
      </c>
      <c r="CN16" s="124" t="str">
        <f t="shared" si="28"/>
        <v>Jul-0</v>
      </c>
      <c r="CO16" s="124" t="str">
        <f t="shared" si="2"/>
        <v>Jul-0</v>
      </c>
      <c r="CP16" s="124">
        <f t="shared" si="3"/>
        <v>0</v>
      </c>
      <c r="CQ16" s="124">
        <f t="shared" si="4"/>
        <v>0</v>
      </c>
      <c r="CR16" s="124">
        <f t="shared" si="5"/>
        <v>0</v>
      </c>
      <c r="CS16" s="124">
        <f t="shared" si="6"/>
        <v>0</v>
      </c>
      <c r="CT16" s="124">
        <f t="shared" si="7"/>
        <v>0</v>
      </c>
      <c r="CU16" s="124">
        <f t="shared" si="8"/>
        <v>0</v>
      </c>
      <c r="CV16" s="124">
        <f t="shared" si="9"/>
        <v>0</v>
      </c>
      <c r="CW16" s="124">
        <f t="shared" si="10"/>
        <v>0</v>
      </c>
      <c r="CX16" s="124">
        <f t="shared" si="11"/>
        <v>0</v>
      </c>
      <c r="CY16" s="124">
        <f t="shared" si="12"/>
        <v>0</v>
      </c>
      <c r="CZ16" s="126">
        <f t="shared" si="13"/>
        <v>0</v>
      </c>
    </row>
    <row r="17" spans="1:104" s="11" customFormat="1" ht="14.25" customHeight="1" x14ac:dyDescent="0.2">
      <c r="A17" s="276" t="str">
        <f>B17&amp;A4</f>
        <v>Aug</v>
      </c>
      <c r="B17" s="85" t="s">
        <v>7</v>
      </c>
      <c r="C17" s="49">
        <f t="shared" si="0"/>
        <v>0</v>
      </c>
      <c r="D17" s="293">
        <f t="shared" si="14"/>
        <v>0</v>
      </c>
      <c r="E17" s="272">
        <f>D17*INDEX('Select Year'!Z$19:AE$19,,MATCH($BN$5,'Select Year'!Z$10:AE$10,0))</f>
        <v>0</v>
      </c>
      <c r="F17" s="282">
        <f t="shared" si="15"/>
        <v>0</v>
      </c>
      <c r="G17" s="280" t="e">
        <f t="shared" si="16"/>
        <v>#DIV/0!</v>
      </c>
      <c r="H17" s="280" t="e">
        <f t="shared" si="17"/>
        <v>#DIV/0!</v>
      </c>
      <c r="I17" s="36" t="e">
        <f>E17*INDEX('Select Year'!AA$11:AC$15,MATCH('Marked Gasoil'!C17,'Select Year'!W$11:W$15,0),MATCH($BN$5,'Select Year'!AA$10:AC$10,0))</f>
        <v>#N/A</v>
      </c>
      <c r="J17" s="55"/>
      <c r="K17" s="272">
        <f>J17*INDEX('Select Year'!Z$19:AE$19,,MATCH($BN$5,'Select Year'!Z$10:AE$10,0))</f>
        <v>0</v>
      </c>
      <c r="L17" s="229"/>
      <c r="M17" s="231" t="e">
        <f t="shared" si="18"/>
        <v>#DIV/0!</v>
      </c>
      <c r="N17" s="55"/>
      <c r="O17" s="272">
        <f>N17*INDEX('Select Year'!Z$19:AE$19,,MATCH($BN$5,'Select Year'!Z$10:AE$10,0))</f>
        <v>0</v>
      </c>
      <c r="P17" s="229"/>
      <c r="Q17" s="231" t="e">
        <f t="shared" si="19"/>
        <v>#DIV/0!</v>
      </c>
      <c r="R17" s="55"/>
      <c r="S17" s="272">
        <f>R17*INDEX('Select Year'!Z$19:AE$19,,MATCH($BN$5,'Select Year'!Z$10:AE$10,0))</f>
        <v>0</v>
      </c>
      <c r="T17" s="229"/>
      <c r="U17" s="231" t="e">
        <f t="shared" si="20"/>
        <v>#DIV/0!</v>
      </c>
      <c r="V17" s="55"/>
      <c r="W17" s="272">
        <f>V17*INDEX('Select Year'!Z$19:AE$19,,MATCH($BN$5,'Select Year'!Z$10:AE$10,0))</f>
        <v>0</v>
      </c>
      <c r="X17" s="229"/>
      <c r="Y17" s="231" t="e">
        <f t="shared" si="21"/>
        <v>#DIV/0!</v>
      </c>
      <c r="Z17" s="55"/>
      <c r="AA17" s="272">
        <f>Z17*INDEX('Select Year'!Z$19:AE$19,,MATCH($BN$5,'Select Year'!Z$10:AE$10,0))</f>
        <v>0</v>
      </c>
      <c r="AB17" s="229"/>
      <c r="AC17" s="231" t="e">
        <f t="shared" si="22"/>
        <v>#DIV/0!</v>
      </c>
      <c r="AD17" s="55"/>
      <c r="AE17" s="272">
        <f>AD17*INDEX('Select Year'!Z$19:AE$19,,MATCH($BN$5,'Select Year'!Z$10:AE$10,0))</f>
        <v>0</v>
      </c>
      <c r="AF17" s="229"/>
      <c r="AG17" s="231" t="e">
        <f t="shared" si="23"/>
        <v>#DIV/0!</v>
      </c>
      <c r="AH17" s="55"/>
      <c r="AI17" s="272">
        <f>AH17*INDEX('Select Year'!Z$19:AE$19,,MATCH($BN$5,'Select Year'!Z$10:AE$10,0))</f>
        <v>0</v>
      </c>
      <c r="AJ17" s="229"/>
      <c r="AK17" s="231" t="e">
        <f t="shared" si="24"/>
        <v>#DIV/0!</v>
      </c>
      <c r="AL17" s="55"/>
      <c r="AM17" s="272">
        <f>AL17*INDEX('Select Year'!Z$19:AE$19,,MATCH($BN$5,'Select Year'!Z$10:AE$10,0))</f>
        <v>0</v>
      </c>
      <c r="AN17" s="229"/>
      <c r="AO17" s="231" t="e">
        <f t="shared" si="25"/>
        <v>#DIV/0!</v>
      </c>
      <c r="AP17" s="55"/>
      <c r="AQ17" s="272">
        <f>AP17*INDEX('Select Year'!Z$19:AE$19,,MATCH($BN$5,'Select Year'!Z$10:AE$10,0))</f>
        <v>0</v>
      </c>
      <c r="AR17" s="229"/>
      <c r="AS17" s="231" t="e">
        <f t="shared" si="26"/>
        <v>#DIV/0!</v>
      </c>
      <c r="AT17" s="55"/>
      <c r="AU17" s="272">
        <f>AT17*INDEX('Select Year'!Z$19:AE$19,,MATCH($BN$5,'Select Year'!Z$10:AE$10,0))</f>
        <v>0</v>
      </c>
      <c r="AV17" s="229"/>
      <c r="AW17" s="278" t="e">
        <f t="shared" si="27"/>
        <v>#DIV/0!</v>
      </c>
      <c r="AX17" s="25"/>
      <c r="AY17" s="25"/>
      <c r="AZ17" s="12"/>
      <c r="BF17" s="12"/>
      <c r="BG17" s="12"/>
      <c r="BH17" s="12"/>
      <c r="BI17" s="12"/>
      <c r="BJ17" s="13"/>
      <c r="BK17" s="12"/>
      <c r="CM17" s="124">
        <f t="shared" si="1"/>
        <v>0</v>
      </c>
      <c r="CN17" s="124" t="str">
        <f t="shared" si="28"/>
        <v>Aug-0</v>
      </c>
      <c r="CO17" s="124" t="str">
        <f t="shared" si="2"/>
        <v>Aug-0</v>
      </c>
      <c r="CP17" s="124">
        <f t="shared" si="3"/>
        <v>0</v>
      </c>
      <c r="CQ17" s="124">
        <f t="shared" si="4"/>
        <v>0</v>
      </c>
      <c r="CR17" s="124">
        <f t="shared" si="5"/>
        <v>0</v>
      </c>
      <c r="CS17" s="124">
        <f t="shared" si="6"/>
        <v>0</v>
      </c>
      <c r="CT17" s="124">
        <f t="shared" si="7"/>
        <v>0</v>
      </c>
      <c r="CU17" s="124">
        <f t="shared" si="8"/>
        <v>0</v>
      </c>
      <c r="CV17" s="124">
        <f t="shared" si="9"/>
        <v>0</v>
      </c>
      <c r="CW17" s="124">
        <f t="shared" si="10"/>
        <v>0</v>
      </c>
      <c r="CX17" s="124">
        <f t="shared" si="11"/>
        <v>0</v>
      </c>
      <c r="CY17" s="124">
        <f t="shared" si="12"/>
        <v>0</v>
      </c>
      <c r="CZ17" s="126">
        <f t="shared" si="13"/>
        <v>0</v>
      </c>
    </row>
    <row r="18" spans="1:104" s="11" customFormat="1" ht="14.25" customHeight="1" x14ac:dyDescent="0.2">
      <c r="A18" s="276" t="str">
        <f>B18&amp;A4</f>
        <v>Sep</v>
      </c>
      <c r="B18" s="85" t="s">
        <v>8</v>
      </c>
      <c r="C18" s="49">
        <f t="shared" si="0"/>
        <v>0</v>
      </c>
      <c r="D18" s="293">
        <f t="shared" si="14"/>
        <v>0</v>
      </c>
      <c r="E18" s="272">
        <f>D18*INDEX('Select Year'!Z$19:AE$19,,MATCH($BN$5,'Select Year'!Z$10:AE$10,0))</f>
        <v>0</v>
      </c>
      <c r="F18" s="282">
        <f t="shared" si="15"/>
        <v>0</v>
      </c>
      <c r="G18" s="280" t="e">
        <f t="shared" si="16"/>
        <v>#DIV/0!</v>
      </c>
      <c r="H18" s="280" t="e">
        <f t="shared" si="17"/>
        <v>#DIV/0!</v>
      </c>
      <c r="I18" s="36" t="e">
        <f>E18*INDEX('Select Year'!AA$11:AC$15,MATCH('Marked Gasoil'!C18,'Select Year'!W$11:W$15,0),MATCH($BN$5,'Select Year'!AA$10:AC$10,0))</f>
        <v>#N/A</v>
      </c>
      <c r="J18" s="55"/>
      <c r="K18" s="272">
        <f>J18*INDEX('Select Year'!Z$19:AE$19,,MATCH($BN$5,'Select Year'!Z$10:AE$10,0))</f>
        <v>0</v>
      </c>
      <c r="L18" s="229"/>
      <c r="M18" s="231" t="e">
        <f t="shared" si="18"/>
        <v>#DIV/0!</v>
      </c>
      <c r="N18" s="55"/>
      <c r="O18" s="272">
        <f>N18*INDEX('Select Year'!Z$19:AE$19,,MATCH($BN$5,'Select Year'!Z$10:AE$10,0))</f>
        <v>0</v>
      </c>
      <c r="P18" s="229"/>
      <c r="Q18" s="231" t="e">
        <f t="shared" si="19"/>
        <v>#DIV/0!</v>
      </c>
      <c r="R18" s="55"/>
      <c r="S18" s="272">
        <f>R18*INDEX('Select Year'!Z$19:AE$19,,MATCH($BN$5,'Select Year'!Z$10:AE$10,0))</f>
        <v>0</v>
      </c>
      <c r="T18" s="229"/>
      <c r="U18" s="231" t="e">
        <f t="shared" si="20"/>
        <v>#DIV/0!</v>
      </c>
      <c r="V18" s="55"/>
      <c r="W18" s="272">
        <f>V18*INDEX('Select Year'!Z$19:AE$19,,MATCH($BN$5,'Select Year'!Z$10:AE$10,0))</f>
        <v>0</v>
      </c>
      <c r="X18" s="229"/>
      <c r="Y18" s="231" t="e">
        <f t="shared" si="21"/>
        <v>#DIV/0!</v>
      </c>
      <c r="Z18" s="55"/>
      <c r="AA18" s="272">
        <f>Z18*INDEX('Select Year'!Z$19:AE$19,,MATCH($BN$5,'Select Year'!Z$10:AE$10,0))</f>
        <v>0</v>
      </c>
      <c r="AB18" s="229"/>
      <c r="AC18" s="231" t="e">
        <f t="shared" si="22"/>
        <v>#DIV/0!</v>
      </c>
      <c r="AD18" s="55"/>
      <c r="AE18" s="272">
        <f>AD18*INDEX('Select Year'!Z$19:AE$19,,MATCH($BN$5,'Select Year'!Z$10:AE$10,0))</f>
        <v>0</v>
      </c>
      <c r="AF18" s="229"/>
      <c r="AG18" s="231" t="e">
        <f t="shared" si="23"/>
        <v>#DIV/0!</v>
      </c>
      <c r="AH18" s="55"/>
      <c r="AI18" s="272">
        <f>AH18*INDEX('Select Year'!Z$19:AE$19,,MATCH($BN$5,'Select Year'!Z$10:AE$10,0))</f>
        <v>0</v>
      </c>
      <c r="AJ18" s="229"/>
      <c r="AK18" s="231" t="e">
        <f t="shared" si="24"/>
        <v>#DIV/0!</v>
      </c>
      <c r="AL18" s="55"/>
      <c r="AM18" s="272">
        <f>AL18*INDEX('Select Year'!Z$19:AE$19,,MATCH($BN$5,'Select Year'!Z$10:AE$10,0))</f>
        <v>0</v>
      </c>
      <c r="AN18" s="229"/>
      <c r="AO18" s="231" t="e">
        <f t="shared" si="25"/>
        <v>#DIV/0!</v>
      </c>
      <c r="AP18" s="55"/>
      <c r="AQ18" s="272">
        <f>AP18*INDEX('Select Year'!Z$19:AE$19,,MATCH($BN$5,'Select Year'!Z$10:AE$10,0))</f>
        <v>0</v>
      </c>
      <c r="AR18" s="229"/>
      <c r="AS18" s="231" t="e">
        <f t="shared" si="26"/>
        <v>#DIV/0!</v>
      </c>
      <c r="AT18" s="55"/>
      <c r="AU18" s="272">
        <f>AT18*INDEX('Select Year'!Z$19:AE$19,,MATCH($BN$5,'Select Year'!Z$10:AE$10,0))</f>
        <v>0</v>
      </c>
      <c r="AV18" s="229"/>
      <c r="AW18" s="278" t="e">
        <f t="shared" si="27"/>
        <v>#DIV/0!</v>
      </c>
      <c r="AX18" s="25"/>
      <c r="AY18" s="25"/>
      <c r="AZ18" s="12"/>
      <c r="BF18" s="12"/>
      <c r="BG18" s="12"/>
      <c r="BH18" s="12"/>
      <c r="BI18" s="12"/>
      <c r="BJ18" s="13"/>
      <c r="BK18" s="12"/>
      <c r="CM18" s="124">
        <f t="shared" si="1"/>
        <v>0</v>
      </c>
      <c r="CN18" s="124" t="str">
        <f t="shared" si="28"/>
        <v>Sep-0</v>
      </c>
      <c r="CO18" s="124" t="str">
        <f t="shared" si="2"/>
        <v>Sep-0</v>
      </c>
      <c r="CP18" s="124">
        <f t="shared" si="3"/>
        <v>0</v>
      </c>
      <c r="CQ18" s="124">
        <f t="shared" si="4"/>
        <v>0</v>
      </c>
      <c r="CR18" s="124">
        <f t="shared" si="5"/>
        <v>0</v>
      </c>
      <c r="CS18" s="124">
        <f t="shared" si="6"/>
        <v>0</v>
      </c>
      <c r="CT18" s="124">
        <f t="shared" si="7"/>
        <v>0</v>
      </c>
      <c r="CU18" s="124">
        <f t="shared" si="8"/>
        <v>0</v>
      </c>
      <c r="CV18" s="124">
        <f t="shared" si="9"/>
        <v>0</v>
      </c>
      <c r="CW18" s="124">
        <f t="shared" si="10"/>
        <v>0</v>
      </c>
      <c r="CX18" s="124">
        <f t="shared" si="11"/>
        <v>0</v>
      </c>
      <c r="CY18" s="124">
        <f t="shared" si="12"/>
        <v>0</v>
      </c>
      <c r="CZ18" s="126">
        <f t="shared" si="13"/>
        <v>0</v>
      </c>
    </row>
    <row r="19" spans="1:104" s="11" customFormat="1" ht="14.25" customHeight="1" x14ac:dyDescent="0.2">
      <c r="A19" s="276" t="str">
        <f>B19&amp;A4</f>
        <v>Oct</v>
      </c>
      <c r="B19" s="85" t="s">
        <v>9</v>
      </c>
      <c r="C19" s="49">
        <f t="shared" si="0"/>
        <v>0</v>
      </c>
      <c r="D19" s="293">
        <f t="shared" si="14"/>
        <v>0</v>
      </c>
      <c r="E19" s="272">
        <f>D19*INDEX('Select Year'!Z$19:AE$19,,MATCH($BN$5,'Select Year'!Z$10:AE$10,0))</f>
        <v>0</v>
      </c>
      <c r="F19" s="282">
        <f t="shared" si="15"/>
        <v>0</v>
      </c>
      <c r="G19" s="280" t="e">
        <f t="shared" si="16"/>
        <v>#DIV/0!</v>
      </c>
      <c r="H19" s="280" t="e">
        <f t="shared" si="17"/>
        <v>#DIV/0!</v>
      </c>
      <c r="I19" s="36" t="e">
        <f>E19*INDEX('Select Year'!AA$11:AC$15,MATCH('Marked Gasoil'!C19,'Select Year'!W$11:W$15,0),MATCH($BN$5,'Select Year'!AA$10:AC$10,0))</f>
        <v>#N/A</v>
      </c>
      <c r="J19" s="55"/>
      <c r="K19" s="272">
        <f>J19*INDEX('Select Year'!Z$19:AE$19,,MATCH($BN$5,'Select Year'!Z$10:AE$10,0))</f>
        <v>0</v>
      </c>
      <c r="L19" s="229"/>
      <c r="M19" s="231" t="e">
        <f t="shared" si="18"/>
        <v>#DIV/0!</v>
      </c>
      <c r="N19" s="55"/>
      <c r="O19" s="272">
        <f>N19*INDEX('Select Year'!Z$19:AE$19,,MATCH($BN$5,'Select Year'!Z$10:AE$10,0))</f>
        <v>0</v>
      </c>
      <c r="P19" s="229"/>
      <c r="Q19" s="231" t="e">
        <f t="shared" si="19"/>
        <v>#DIV/0!</v>
      </c>
      <c r="R19" s="55"/>
      <c r="S19" s="272">
        <f>R19*INDEX('Select Year'!Z$19:AE$19,,MATCH($BN$5,'Select Year'!Z$10:AE$10,0))</f>
        <v>0</v>
      </c>
      <c r="T19" s="229"/>
      <c r="U19" s="231" t="e">
        <f t="shared" si="20"/>
        <v>#DIV/0!</v>
      </c>
      <c r="V19" s="55"/>
      <c r="W19" s="272">
        <f>V19*INDEX('Select Year'!Z$19:AE$19,,MATCH($BN$5,'Select Year'!Z$10:AE$10,0))</f>
        <v>0</v>
      </c>
      <c r="X19" s="229"/>
      <c r="Y19" s="231" t="e">
        <f t="shared" si="21"/>
        <v>#DIV/0!</v>
      </c>
      <c r="Z19" s="55"/>
      <c r="AA19" s="272">
        <f>Z19*INDEX('Select Year'!Z$19:AE$19,,MATCH($BN$5,'Select Year'!Z$10:AE$10,0))</f>
        <v>0</v>
      </c>
      <c r="AB19" s="229"/>
      <c r="AC19" s="231" t="e">
        <f t="shared" si="22"/>
        <v>#DIV/0!</v>
      </c>
      <c r="AD19" s="55"/>
      <c r="AE19" s="272">
        <f>AD19*INDEX('Select Year'!Z$19:AE$19,,MATCH($BN$5,'Select Year'!Z$10:AE$10,0))</f>
        <v>0</v>
      </c>
      <c r="AF19" s="229"/>
      <c r="AG19" s="231" t="e">
        <f t="shared" si="23"/>
        <v>#DIV/0!</v>
      </c>
      <c r="AH19" s="55"/>
      <c r="AI19" s="272">
        <f>AH19*INDEX('Select Year'!Z$19:AE$19,,MATCH($BN$5,'Select Year'!Z$10:AE$10,0))</f>
        <v>0</v>
      </c>
      <c r="AJ19" s="229"/>
      <c r="AK19" s="231" t="e">
        <f t="shared" si="24"/>
        <v>#DIV/0!</v>
      </c>
      <c r="AL19" s="55"/>
      <c r="AM19" s="272">
        <f>AL19*INDEX('Select Year'!Z$19:AE$19,,MATCH($BN$5,'Select Year'!Z$10:AE$10,0))</f>
        <v>0</v>
      </c>
      <c r="AN19" s="229"/>
      <c r="AO19" s="231" t="e">
        <f t="shared" si="25"/>
        <v>#DIV/0!</v>
      </c>
      <c r="AP19" s="55"/>
      <c r="AQ19" s="272">
        <f>AP19*INDEX('Select Year'!Z$19:AE$19,,MATCH($BN$5,'Select Year'!Z$10:AE$10,0))</f>
        <v>0</v>
      </c>
      <c r="AR19" s="229"/>
      <c r="AS19" s="231" t="e">
        <f t="shared" si="26"/>
        <v>#DIV/0!</v>
      </c>
      <c r="AT19" s="55"/>
      <c r="AU19" s="272">
        <f>AT19*INDEX('Select Year'!Z$19:AE$19,,MATCH($BN$5,'Select Year'!Z$10:AE$10,0))</f>
        <v>0</v>
      </c>
      <c r="AV19" s="229"/>
      <c r="AW19" s="278" t="e">
        <f t="shared" si="27"/>
        <v>#DIV/0!</v>
      </c>
      <c r="AX19" s="25"/>
      <c r="AY19" s="25"/>
      <c r="AZ19" s="12"/>
      <c r="BF19" s="12"/>
      <c r="BG19" s="12"/>
      <c r="BH19" s="12"/>
      <c r="BI19" s="12"/>
      <c r="BJ19" s="13"/>
      <c r="BK19" s="12"/>
      <c r="CM19" s="124">
        <f t="shared" si="1"/>
        <v>0</v>
      </c>
      <c r="CN19" s="124" t="str">
        <f t="shared" si="28"/>
        <v>Oct-0</v>
      </c>
      <c r="CO19" s="124" t="str">
        <f t="shared" si="2"/>
        <v>Oct-0</v>
      </c>
      <c r="CP19" s="124">
        <f t="shared" si="3"/>
        <v>0</v>
      </c>
      <c r="CQ19" s="124">
        <f t="shared" si="4"/>
        <v>0</v>
      </c>
      <c r="CR19" s="124">
        <f t="shared" si="5"/>
        <v>0</v>
      </c>
      <c r="CS19" s="124">
        <f t="shared" si="6"/>
        <v>0</v>
      </c>
      <c r="CT19" s="124">
        <f t="shared" si="7"/>
        <v>0</v>
      </c>
      <c r="CU19" s="124">
        <f t="shared" si="8"/>
        <v>0</v>
      </c>
      <c r="CV19" s="124">
        <f t="shared" si="9"/>
        <v>0</v>
      </c>
      <c r="CW19" s="124">
        <f t="shared" si="10"/>
        <v>0</v>
      </c>
      <c r="CX19" s="124">
        <f t="shared" si="11"/>
        <v>0</v>
      </c>
      <c r="CY19" s="124">
        <f t="shared" si="12"/>
        <v>0</v>
      </c>
      <c r="CZ19" s="126">
        <f t="shared" si="13"/>
        <v>0</v>
      </c>
    </row>
    <row r="20" spans="1:104" s="11" customFormat="1" ht="14.25" customHeight="1" x14ac:dyDescent="0.2">
      <c r="A20" s="276" t="str">
        <f>B20&amp;A4</f>
        <v>Nov</v>
      </c>
      <c r="B20" s="85" t="s">
        <v>10</v>
      </c>
      <c r="C20" s="49">
        <f t="shared" si="0"/>
        <v>0</v>
      </c>
      <c r="D20" s="293">
        <f t="shared" si="14"/>
        <v>0</v>
      </c>
      <c r="E20" s="272">
        <f>D20*INDEX('Select Year'!Z$19:AE$19,,MATCH($BN$5,'Select Year'!Z$10:AE$10,0))</f>
        <v>0</v>
      </c>
      <c r="F20" s="282">
        <f t="shared" si="15"/>
        <v>0</v>
      </c>
      <c r="G20" s="280" t="e">
        <f t="shared" si="16"/>
        <v>#DIV/0!</v>
      </c>
      <c r="H20" s="280" t="e">
        <f t="shared" si="17"/>
        <v>#DIV/0!</v>
      </c>
      <c r="I20" s="36" t="e">
        <f>E20*INDEX('Select Year'!AA$11:AC$15,MATCH('Marked Gasoil'!C20,'Select Year'!W$11:W$15,0),MATCH($BN$5,'Select Year'!AA$10:AC$10,0))</f>
        <v>#N/A</v>
      </c>
      <c r="J20" s="55"/>
      <c r="K20" s="272">
        <f>J20*INDEX('Select Year'!Z$19:AE$19,,MATCH($BN$5,'Select Year'!Z$10:AE$10,0))</f>
        <v>0</v>
      </c>
      <c r="L20" s="229"/>
      <c r="M20" s="231" t="e">
        <f t="shared" si="18"/>
        <v>#DIV/0!</v>
      </c>
      <c r="N20" s="55"/>
      <c r="O20" s="272">
        <f>N20*INDEX('Select Year'!Z$19:AE$19,,MATCH($BN$5,'Select Year'!Z$10:AE$10,0))</f>
        <v>0</v>
      </c>
      <c r="P20" s="229"/>
      <c r="Q20" s="231" t="e">
        <f t="shared" si="19"/>
        <v>#DIV/0!</v>
      </c>
      <c r="R20" s="55"/>
      <c r="S20" s="272">
        <f>R20*INDEX('Select Year'!Z$19:AE$19,,MATCH($BN$5,'Select Year'!Z$10:AE$10,0))</f>
        <v>0</v>
      </c>
      <c r="T20" s="229"/>
      <c r="U20" s="231" t="e">
        <f t="shared" si="20"/>
        <v>#DIV/0!</v>
      </c>
      <c r="V20" s="55"/>
      <c r="W20" s="272">
        <f>V20*INDEX('Select Year'!Z$19:AE$19,,MATCH($BN$5,'Select Year'!Z$10:AE$10,0))</f>
        <v>0</v>
      </c>
      <c r="X20" s="229"/>
      <c r="Y20" s="231" t="e">
        <f t="shared" si="21"/>
        <v>#DIV/0!</v>
      </c>
      <c r="Z20" s="55"/>
      <c r="AA20" s="272">
        <f>Z20*INDEX('Select Year'!Z$19:AE$19,,MATCH($BN$5,'Select Year'!Z$10:AE$10,0))</f>
        <v>0</v>
      </c>
      <c r="AB20" s="229"/>
      <c r="AC20" s="231" t="e">
        <f t="shared" si="22"/>
        <v>#DIV/0!</v>
      </c>
      <c r="AD20" s="55"/>
      <c r="AE20" s="272">
        <f>AD20*INDEX('Select Year'!Z$19:AE$19,,MATCH($BN$5,'Select Year'!Z$10:AE$10,0))</f>
        <v>0</v>
      </c>
      <c r="AF20" s="229"/>
      <c r="AG20" s="231" t="e">
        <f t="shared" si="23"/>
        <v>#DIV/0!</v>
      </c>
      <c r="AH20" s="55"/>
      <c r="AI20" s="272">
        <f>AH20*INDEX('Select Year'!Z$19:AE$19,,MATCH($BN$5,'Select Year'!Z$10:AE$10,0))</f>
        <v>0</v>
      </c>
      <c r="AJ20" s="229"/>
      <c r="AK20" s="231" t="e">
        <f t="shared" si="24"/>
        <v>#DIV/0!</v>
      </c>
      <c r="AL20" s="55"/>
      <c r="AM20" s="272">
        <f>AL20*INDEX('Select Year'!Z$19:AE$19,,MATCH($BN$5,'Select Year'!Z$10:AE$10,0))</f>
        <v>0</v>
      </c>
      <c r="AN20" s="229"/>
      <c r="AO20" s="231" t="e">
        <f t="shared" si="25"/>
        <v>#DIV/0!</v>
      </c>
      <c r="AP20" s="55"/>
      <c r="AQ20" s="272">
        <f>AP20*INDEX('Select Year'!Z$19:AE$19,,MATCH($BN$5,'Select Year'!Z$10:AE$10,0))</f>
        <v>0</v>
      </c>
      <c r="AR20" s="229"/>
      <c r="AS20" s="231" t="e">
        <f t="shared" si="26"/>
        <v>#DIV/0!</v>
      </c>
      <c r="AT20" s="55"/>
      <c r="AU20" s="272">
        <f>AT20*INDEX('Select Year'!Z$19:AE$19,,MATCH($BN$5,'Select Year'!Z$10:AE$10,0))</f>
        <v>0</v>
      </c>
      <c r="AV20" s="229"/>
      <c r="AW20" s="278" t="e">
        <f t="shared" si="27"/>
        <v>#DIV/0!</v>
      </c>
      <c r="AX20" s="25"/>
      <c r="AY20" s="25"/>
      <c r="AZ20" s="12"/>
      <c r="BF20" s="12"/>
      <c r="BG20" s="12"/>
      <c r="BH20" s="12"/>
      <c r="BI20" s="12"/>
      <c r="BJ20" s="13"/>
      <c r="BK20" s="12"/>
      <c r="CM20" s="124">
        <f t="shared" si="1"/>
        <v>0</v>
      </c>
      <c r="CN20" s="124" t="str">
        <f t="shared" si="28"/>
        <v>Nov-0</v>
      </c>
      <c r="CO20" s="124" t="str">
        <f t="shared" si="2"/>
        <v>Nov-0</v>
      </c>
      <c r="CP20" s="124">
        <f t="shared" si="3"/>
        <v>0</v>
      </c>
      <c r="CQ20" s="124">
        <f t="shared" si="4"/>
        <v>0</v>
      </c>
      <c r="CR20" s="124">
        <f t="shared" si="5"/>
        <v>0</v>
      </c>
      <c r="CS20" s="124">
        <f t="shared" si="6"/>
        <v>0</v>
      </c>
      <c r="CT20" s="124">
        <f t="shared" si="7"/>
        <v>0</v>
      </c>
      <c r="CU20" s="124">
        <f t="shared" si="8"/>
        <v>0</v>
      </c>
      <c r="CV20" s="124">
        <f t="shared" si="9"/>
        <v>0</v>
      </c>
      <c r="CW20" s="124">
        <f t="shared" si="10"/>
        <v>0</v>
      </c>
      <c r="CX20" s="124">
        <f t="shared" si="11"/>
        <v>0</v>
      </c>
      <c r="CY20" s="124">
        <f t="shared" si="12"/>
        <v>0</v>
      </c>
      <c r="CZ20" s="126">
        <f t="shared" si="13"/>
        <v>0</v>
      </c>
    </row>
    <row r="21" spans="1:104" s="11" customFormat="1" ht="14.25" customHeight="1" thickBot="1" x14ac:dyDescent="0.25">
      <c r="A21" s="276" t="str">
        <f>B21&amp;A4</f>
        <v>Dec</v>
      </c>
      <c r="B21" s="550" t="s">
        <v>11</v>
      </c>
      <c r="C21" s="551">
        <f t="shared" si="0"/>
        <v>0</v>
      </c>
      <c r="D21" s="294">
        <f t="shared" si="14"/>
        <v>0</v>
      </c>
      <c r="E21" s="274">
        <f>D21*INDEX('Select Year'!Z$19:AE$19,,MATCH($BN$5,'Select Year'!Z$10:AE$10,0))</f>
        <v>0</v>
      </c>
      <c r="F21" s="283">
        <f t="shared" si="15"/>
        <v>0</v>
      </c>
      <c r="G21" s="281" t="e">
        <f t="shared" si="16"/>
        <v>#DIV/0!</v>
      </c>
      <c r="H21" s="281" t="e">
        <f t="shared" si="17"/>
        <v>#DIV/0!</v>
      </c>
      <c r="I21" s="235" t="e">
        <f>E21*INDEX('Select Year'!AA$11:AC$15,MATCH('Marked Gasoil'!C21,'Select Year'!W$11:W$15,0),MATCH($BN$5,'Select Year'!AA$10:AC$10,0))</f>
        <v>#N/A</v>
      </c>
      <c r="J21" s="87"/>
      <c r="K21" s="274">
        <f>J21*INDEX('Select Year'!Z$19:AE$19,,MATCH($BN$5,'Select Year'!Z$10:AE$10,0))</f>
        <v>0</v>
      </c>
      <c r="L21" s="95"/>
      <c r="M21" s="232" t="e">
        <f t="shared" si="18"/>
        <v>#DIV/0!</v>
      </c>
      <c r="N21" s="87"/>
      <c r="O21" s="274">
        <f>N21*INDEX('Select Year'!Z$19:AE$19,,MATCH($BN$5,'Select Year'!Z$10:AE$10,0))</f>
        <v>0</v>
      </c>
      <c r="P21" s="95"/>
      <c r="Q21" s="232" t="e">
        <f t="shared" si="19"/>
        <v>#DIV/0!</v>
      </c>
      <c r="R21" s="87"/>
      <c r="S21" s="274">
        <f>R21*INDEX('Select Year'!Z$19:AE$19,,MATCH($BN$5,'Select Year'!Z$10:AE$10,0))</f>
        <v>0</v>
      </c>
      <c r="T21" s="95"/>
      <c r="U21" s="232" t="e">
        <f t="shared" si="20"/>
        <v>#DIV/0!</v>
      </c>
      <c r="V21" s="87"/>
      <c r="W21" s="274">
        <f>V21*INDEX('Select Year'!Z$19:AE$19,,MATCH($BN$5,'Select Year'!Z$10:AE$10,0))</f>
        <v>0</v>
      </c>
      <c r="X21" s="95"/>
      <c r="Y21" s="232" t="e">
        <f t="shared" si="21"/>
        <v>#DIV/0!</v>
      </c>
      <c r="Z21" s="87"/>
      <c r="AA21" s="274">
        <f>Z21*INDEX('Select Year'!Z$19:AE$19,,MATCH($BN$5,'Select Year'!Z$10:AE$10,0))</f>
        <v>0</v>
      </c>
      <c r="AB21" s="95"/>
      <c r="AC21" s="232" t="e">
        <f t="shared" si="22"/>
        <v>#DIV/0!</v>
      </c>
      <c r="AD21" s="87"/>
      <c r="AE21" s="274">
        <f>AD21*INDEX('Select Year'!Z$19:AE$19,,MATCH($BN$5,'Select Year'!Z$10:AE$10,0))</f>
        <v>0</v>
      </c>
      <c r="AF21" s="95"/>
      <c r="AG21" s="232" t="e">
        <f t="shared" si="23"/>
        <v>#DIV/0!</v>
      </c>
      <c r="AH21" s="87"/>
      <c r="AI21" s="274">
        <f>AH21*INDEX('Select Year'!Z$19:AE$19,,MATCH($BN$5,'Select Year'!Z$10:AE$10,0))</f>
        <v>0</v>
      </c>
      <c r="AJ21" s="95"/>
      <c r="AK21" s="232" t="e">
        <f t="shared" si="24"/>
        <v>#DIV/0!</v>
      </c>
      <c r="AL21" s="87"/>
      <c r="AM21" s="274">
        <f>AL21*INDEX('Select Year'!Z$19:AE$19,,MATCH($BN$5,'Select Year'!Z$10:AE$10,0))</f>
        <v>0</v>
      </c>
      <c r="AN21" s="95"/>
      <c r="AO21" s="232" t="e">
        <f t="shared" si="25"/>
        <v>#DIV/0!</v>
      </c>
      <c r="AP21" s="87"/>
      <c r="AQ21" s="274">
        <f>AP21*INDEX('Select Year'!Z$19:AE$19,,MATCH($BN$5,'Select Year'!Z$10:AE$10,0))</f>
        <v>0</v>
      </c>
      <c r="AR21" s="95"/>
      <c r="AS21" s="232" t="e">
        <f t="shared" si="26"/>
        <v>#DIV/0!</v>
      </c>
      <c r="AT21" s="87"/>
      <c r="AU21" s="274">
        <f>AT21*INDEX('Select Year'!Z$19:AE$19,,MATCH($BN$5,'Select Year'!Z$10:AE$10,0))</f>
        <v>0</v>
      </c>
      <c r="AV21" s="95"/>
      <c r="AW21" s="279" t="e">
        <f t="shared" si="27"/>
        <v>#DIV/0!</v>
      </c>
      <c r="AY21" s="12"/>
      <c r="AZ21" s="12"/>
      <c r="BF21" s="12"/>
      <c r="BG21" s="12"/>
      <c r="BH21" s="12"/>
      <c r="BI21" s="12"/>
      <c r="BJ21" s="13"/>
      <c r="BK21" s="12"/>
      <c r="CM21" s="124">
        <f t="shared" si="1"/>
        <v>0</v>
      </c>
      <c r="CN21" s="124" t="str">
        <f t="shared" si="28"/>
        <v>Dec-0</v>
      </c>
      <c r="CO21" s="124" t="str">
        <f t="shared" si="2"/>
        <v>Dec-0</v>
      </c>
      <c r="CP21" s="124">
        <f t="shared" si="3"/>
        <v>0</v>
      </c>
      <c r="CQ21" s="124">
        <f t="shared" si="4"/>
        <v>0</v>
      </c>
      <c r="CR21" s="124">
        <f t="shared" si="5"/>
        <v>0</v>
      </c>
      <c r="CS21" s="124">
        <f t="shared" si="6"/>
        <v>0</v>
      </c>
      <c r="CT21" s="124">
        <f t="shared" si="7"/>
        <v>0</v>
      </c>
      <c r="CU21" s="124">
        <f t="shared" si="8"/>
        <v>0</v>
      </c>
      <c r="CV21" s="124">
        <f t="shared" si="9"/>
        <v>0</v>
      </c>
      <c r="CW21" s="124">
        <f t="shared" si="10"/>
        <v>0</v>
      </c>
      <c r="CX21" s="124">
        <f t="shared" si="11"/>
        <v>0</v>
      </c>
      <c r="CY21" s="124">
        <f t="shared" si="12"/>
        <v>0</v>
      </c>
      <c r="CZ21" s="126">
        <f t="shared" si="13"/>
        <v>0</v>
      </c>
    </row>
    <row r="22" spans="1:104" s="40" customFormat="1" ht="19.5" customHeight="1" thickBot="1" x14ac:dyDescent="0.25">
      <c r="A22" s="9" t="str">
        <f>B22&amp;A4</f>
        <v>Total</v>
      </c>
      <c r="B22" s="114" t="s">
        <v>24</v>
      </c>
      <c r="C22" s="552">
        <f>Year1</f>
        <v>0</v>
      </c>
      <c r="D22" s="69">
        <f>SUM(D10:D21)</f>
        <v>0</v>
      </c>
      <c r="E22" s="70">
        <f>SUM(E10:E21)</f>
        <v>0</v>
      </c>
      <c r="F22" s="71">
        <f>SUM(F10:F21)</f>
        <v>0</v>
      </c>
      <c r="G22" s="72" t="str">
        <f>IF((J22)=0,"",F22/(D22))</f>
        <v/>
      </c>
      <c r="H22" s="72" t="str">
        <f>IF((J22)=0,"",F22/(E22))</f>
        <v/>
      </c>
      <c r="I22" s="73" t="e">
        <f>SUM(I10:I21)</f>
        <v>#N/A</v>
      </c>
      <c r="J22" s="70">
        <f>SUM(J10:J21)</f>
        <v>0</v>
      </c>
      <c r="K22" s="70">
        <f>SUM(K10:K21)</f>
        <v>0</v>
      </c>
      <c r="L22" s="71">
        <f>SUM(L10:L21)</f>
        <v>0</v>
      </c>
      <c r="M22" s="269" t="e">
        <f>L22/J22</f>
        <v>#DIV/0!</v>
      </c>
      <c r="N22" s="70">
        <f>SUM(N10:N21)</f>
        <v>0</v>
      </c>
      <c r="O22" s="70">
        <f>SUM(O10:O21)</f>
        <v>0</v>
      </c>
      <c r="P22" s="71">
        <f>SUM(P10:P21)</f>
        <v>0</v>
      </c>
      <c r="Q22" s="269" t="e">
        <f>P22/N22</f>
        <v>#DIV/0!</v>
      </c>
      <c r="R22" s="70">
        <f>SUM(R10:R21)</f>
        <v>0</v>
      </c>
      <c r="S22" s="70">
        <f>SUM(S10:S21)</f>
        <v>0</v>
      </c>
      <c r="T22" s="71">
        <f>SUM(T10:T21)</f>
        <v>0</v>
      </c>
      <c r="U22" s="269" t="e">
        <f>T22/R22</f>
        <v>#DIV/0!</v>
      </c>
      <c r="V22" s="70">
        <f>SUM(V10:V21)</f>
        <v>0</v>
      </c>
      <c r="W22" s="70">
        <f>SUM(W10:W21)</f>
        <v>0</v>
      </c>
      <c r="X22" s="71">
        <f>SUM(X10:X21)</f>
        <v>0</v>
      </c>
      <c r="Y22" s="269" t="e">
        <f>X22/V22</f>
        <v>#DIV/0!</v>
      </c>
      <c r="Z22" s="70">
        <f>SUM(Z10:Z21)</f>
        <v>0</v>
      </c>
      <c r="AA22" s="70">
        <f>SUM(AA10:AA21)</f>
        <v>0</v>
      </c>
      <c r="AB22" s="71">
        <f>SUM(AB10:AB21)</f>
        <v>0</v>
      </c>
      <c r="AC22" s="269" t="e">
        <f>AB22/Z22</f>
        <v>#DIV/0!</v>
      </c>
      <c r="AD22" s="70">
        <f>SUM(AD10:AD21)</f>
        <v>0</v>
      </c>
      <c r="AE22" s="70">
        <f>SUM(AE10:AE21)</f>
        <v>0</v>
      </c>
      <c r="AF22" s="71">
        <f>SUM(AF10:AF21)</f>
        <v>0</v>
      </c>
      <c r="AG22" s="269" t="e">
        <f>AF22/AD22</f>
        <v>#DIV/0!</v>
      </c>
      <c r="AH22" s="70">
        <f>SUM(AH10:AH21)</f>
        <v>0</v>
      </c>
      <c r="AI22" s="70">
        <f>SUM(AI10:AI21)</f>
        <v>0</v>
      </c>
      <c r="AJ22" s="71">
        <f>SUM(AJ10:AJ21)</f>
        <v>0</v>
      </c>
      <c r="AK22" s="269" t="e">
        <f>AJ22/AH22</f>
        <v>#DIV/0!</v>
      </c>
      <c r="AL22" s="70">
        <f>SUM(AL10:AL21)</f>
        <v>0</v>
      </c>
      <c r="AM22" s="70">
        <f>SUM(AM10:AM21)</f>
        <v>0</v>
      </c>
      <c r="AN22" s="71">
        <f>SUM(AN10:AN21)</f>
        <v>0</v>
      </c>
      <c r="AO22" s="269" t="e">
        <f>AN22/AL22</f>
        <v>#DIV/0!</v>
      </c>
      <c r="AP22" s="70">
        <f>SUM(AP10:AP21)</f>
        <v>0</v>
      </c>
      <c r="AQ22" s="70">
        <f>SUM(AQ10:AQ21)</f>
        <v>0</v>
      </c>
      <c r="AR22" s="71">
        <f>SUM(AR10:AR21)</f>
        <v>0</v>
      </c>
      <c r="AS22" s="269" t="e">
        <f>AR22/AP22</f>
        <v>#DIV/0!</v>
      </c>
      <c r="AT22" s="70">
        <f>SUM(AT10:AT21)</f>
        <v>0</v>
      </c>
      <c r="AU22" s="70">
        <f>SUM(AU10:AU21)</f>
        <v>0</v>
      </c>
      <c r="AV22" s="71">
        <f>SUM(AV10:AV21)</f>
        <v>0</v>
      </c>
      <c r="AW22" s="269" t="e">
        <f>AV22/AT22</f>
        <v>#DIV/0!</v>
      </c>
      <c r="AY22" s="41"/>
      <c r="AZ22" s="41"/>
      <c r="BF22" s="41"/>
      <c r="BG22" s="41"/>
      <c r="BH22" s="41"/>
      <c r="BI22" s="42"/>
      <c r="BJ22" s="41"/>
      <c r="BK22" s="41"/>
      <c r="CM22" s="128"/>
      <c r="CN22" s="128"/>
      <c r="CO22" s="128"/>
      <c r="CP22" s="128"/>
      <c r="CQ22" s="128"/>
      <c r="CR22" s="128"/>
      <c r="CS22" s="128"/>
      <c r="CT22" s="128"/>
      <c r="CU22" s="128"/>
      <c r="CV22" s="128"/>
      <c r="CW22" s="128"/>
      <c r="CX22" s="128"/>
      <c r="CY22" s="128"/>
      <c r="CZ22" s="129"/>
    </row>
    <row r="23" spans="1:104" s="27" customFormat="1" ht="15" customHeight="1" thickBot="1" x14ac:dyDescent="0.25">
      <c r="A23" s="31"/>
      <c r="B23" s="43"/>
      <c r="C23" s="43"/>
      <c r="D23" s="44"/>
      <c r="F23" s="45"/>
      <c r="G23" s="45"/>
      <c r="H23" s="46"/>
      <c r="I23" s="47"/>
      <c r="J23" s="44"/>
      <c r="K23" s="44"/>
      <c r="L23" s="45"/>
      <c r="M23" s="46"/>
      <c r="N23" s="44"/>
      <c r="O23" s="44"/>
      <c r="P23" s="45"/>
      <c r="Q23" s="46"/>
      <c r="R23" s="44"/>
      <c r="S23" s="44"/>
      <c r="T23" s="45"/>
      <c r="U23" s="46"/>
      <c r="V23" s="44"/>
      <c r="W23" s="44"/>
      <c r="X23" s="45"/>
      <c r="Y23" s="46"/>
      <c r="Z23" s="44"/>
      <c r="AA23" s="44"/>
      <c r="AB23" s="45"/>
      <c r="AC23" s="46"/>
      <c r="AD23" s="44"/>
      <c r="AE23" s="44"/>
      <c r="AF23" s="45"/>
      <c r="AG23" s="46"/>
      <c r="AH23" s="44"/>
      <c r="AI23" s="44"/>
      <c r="AJ23" s="45"/>
      <c r="AK23" s="46"/>
      <c r="AL23" s="44"/>
      <c r="AM23" s="44"/>
      <c r="AN23" s="45"/>
      <c r="AO23" s="46"/>
      <c r="AP23" s="44"/>
      <c r="AQ23" s="44"/>
      <c r="AR23" s="45"/>
      <c r="AS23" s="46"/>
      <c r="AT23" s="44"/>
      <c r="AU23" s="44"/>
      <c r="AV23" s="45"/>
      <c r="AW23" s="46"/>
      <c r="AY23" s="28"/>
      <c r="AZ23" s="28"/>
      <c r="BF23" s="28"/>
      <c r="BG23" s="28"/>
      <c r="BH23" s="28"/>
      <c r="BI23" s="29"/>
      <c r="BJ23" s="28"/>
      <c r="BK23" s="28"/>
    </row>
    <row r="24" spans="1:104" s="27" customFormat="1" ht="15" customHeight="1" x14ac:dyDescent="0.2">
      <c r="A24" s="31"/>
      <c r="B24" s="591">
        <f>Year1</f>
        <v>0</v>
      </c>
      <c r="C24" s="592"/>
      <c r="D24" s="406"/>
      <c r="E24" s="406"/>
      <c r="F24" s="407"/>
      <c r="G24" s="407"/>
      <c r="H24" s="408"/>
      <c r="I24" s="409"/>
      <c r="J24" s="406"/>
      <c r="K24" s="406"/>
      <c r="L24" s="407"/>
      <c r="M24" s="408"/>
      <c r="N24" s="406"/>
      <c r="O24" s="406"/>
      <c r="P24" s="407"/>
      <c r="Q24" s="408"/>
      <c r="R24" s="406"/>
      <c r="S24" s="463"/>
      <c r="T24" s="45"/>
      <c r="U24" s="46"/>
      <c r="V24" s="44"/>
      <c r="W24" s="44"/>
      <c r="X24" s="45"/>
      <c r="Y24" s="46"/>
      <c r="Z24" s="44"/>
      <c r="AA24" s="44"/>
      <c r="AB24" s="45"/>
      <c r="AC24" s="46"/>
      <c r="AD24" s="44"/>
      <c r="AE24" s="44"/>
      <c r="AF24" s="45"/>
      <c r="AG24" s="46"/>
      <c r="AH24" s="44"/>
      <c r="AI24" s="44"/>
      <c r="AJ24" s="45"/>
      <c r="AK24" s="46"/>
      <c r="AL24" s="44"/>
      <c r="AM24" s="44"/>
      <c r="AN24" s="45"/>
      <c r="AO24" s="46"/>
      <c r="AP24" s="44"/>
      <c r="AQ24" s="44"/>
      <c r="AR24" s="45"/>
      <c r="AS24" s="46"/>
      <c r="AT24" s="44"/>
      <c r="AU24" s="44"/>
      <c r="AV24" s="45"/>
      <c r="AW24" s="46"/>
      <c r="AY24" s="28"/>
      <c r="AZ24" s="28"/>
      <c r="BF24" s="28"/>
      <c r="BG24" s="28"/>
      <c r="BH24" s="28"/>
      <c r="BI24" s="29"/>
      <c r="BJ24" s="28"/>
      <c r="BK24" s="28"/>
    </row>
    <row r="25" spans="1:104" s="27" customFormat="1" ht="75.75" customHeight="1" x14ac:dyDescent="0.2">
      <c r="A25" s="31"/>
      <c r="B25" s="593"/>
      <c r="C25" s="594"/>
      <c r="D25" s="411"/>
      <c r="E25" s="411"/>
      <c r="F25" s="412"/>
      <c r="G25" s="412"/>
      <c r="H25" s="413"/>
      <c r="I25" s="414"/>
      <c r="J25" s="411"/>
      <c r="K25" s="411"/>
      <c r="L25" s="412"/>
      <c r="M25" s="413"/>
      <c r="N25" s="411"/>
      <c r="O25" s="411"/>
      <c r="P25" s="412"/>
      <c r="Q25" s="413"/>
      <c r="R25" s="411"/>
      <c r="S25" s="464"/>
      <c r="T25" s="45"/>
      <c r="U25" s="46"/>
      <c r="V25" s="44"/>
      <c r="W25" s="44"/>
      <c r="X25" s="45"/>
      <c r="Y25" s="46"/>
      <c r="Z25" s="44"/>
      <c r="AA25" s="44"/>
      <c r="AB25" s="45"/>
      <c r="AC25" s="46"/>
      <c r="AD25" s="44"/>
      <c r="AE25" s="44"/>
      <c r="AF25" s="45"/>
      <c r="AG25" s="46"/>
      <c r="AH25" s="44"/>
      <c r="AI25" s="44"/>
      <c r="AJ25" s="45"/>
      <c r="AK25" s="46"/>
      <c r="AL25" s="44"/>
      <c r="AM25" s="44"/>
      <c r="AN25" s="45"/>
      <c r="AO25" s="46"/>
      <c r="AP25" s="44"/>
      <c r="AQ25" s="44"/>
      <c r="AR25" s="45"/>
      <c r="AS25" s="46"/>
      <c r="AT25" s="44"/>
      <c r="AU25" s="44"/>
      <c r="AV25" s="45"/>
      <c r="AW25" s="46"/>
      <c r="AY25" s="28"/>
      <c r="AZ25" s="28"/>
      <c r="BF25" s="28"/>
      <c r="BG25" s="28"/>
      <c r="BH25" s="28"/>
      <c r="BI25" s="29"/>
      <c r="BJ25" s="28"/>
      <c r="BK25" s="28"/>
    </row>
    <row r="26" spans="1:104" s="27" customFormat="1" ht="75.75" customHeight="1" x14ac:dyDescent="0.2">
      <c r="A26" s="31"/>
      <c r="B26" s="593"/>
      <c r="C26" s="594"/>
      <c r="D26" s="411"/>
      <c r="E26" s="411"/>
      <c r="F26" s="412"/>
      <c r="G26" s="412"/>
      <c r="H26" s="413"/>
      <c r="I26" s="414"/>
      <c r="J26" s="411"/>
      <c r="K26" s="411"/>
      <c r="L26" s="412"/>
      <c r="M26" s="413"/>
      <c r="N26" s="411"/>
      <c r="O26" s="411"/>
      <c r="P26" s="412"/>
      <c r="Q26" s="413"/>
      <c r="R26" s="411"/>
      <c r="S26" s="464"/>
      <c r="T26" s="45"/>
      <c r="U26" s="46"/>
      <c r="V26" s="44"/>
      <c r="W26" s="44"/>
      <c r="X26" s="45"/>
      <c r="Y26" s="46"/>
      <c r="Z26" s="44"/>
      <c r="AA26" s="44"/>
      <c r="AB26" s="45"/>
      <c r="AC26" s="46"/>
      <c r="AD26" s="44"/>
      <c r="AE26" s="44"/>
      <c r="AF26" s="45"/>
      <c r="AG26" s="46"/>
      <c r="AH26" s="44"/>
      <c r="AI26" s="44"/>
      <c r="AJ26" s="45"/>
      <c r="AK26" s="46"/>
      <c r="AL26" s="44"/>
      <c r="AM26" s="44"/>
      <c r="AN26" s="45"/>
      <c r="AO26" s="46"/>
      <c r="AP26" s="44"/>
      <c r="AQ26" s="44"/>
      <c r="AR26" s="45"/>
      <c r="AS26" s="46"/>
      <c r="AT26" s="44"/>
      <c r="AU26" s="44"/>
      <c r="AV26" s="45"/>
      <c r="AW26" s="46"/>
      <c r="AY26" s="28"/>
      <c r="AZ26" s="28"/>
      <c r="BF26" s="28"/>
      <c r="BG26" s="28"/>
      <c r="BH26" s="28"/>
      <c r="BI26" s="29"/>
      <c r="BJ26" s="28"/>
      <c r="BK26" s="28"/>
    </row>
    <row r="27" spans="1:104" s="27" customFormat="1" ht="75.75" customHeight="1" x14ac:dyDescent="0.2">
      <c r="A27" s="31"/>
      <c r="B27" s="593"/>
      <c r="C27" s="594"/>
      <c r="D27" s="411"/>
      <c r="E27" s="411"/>
      <c r="F27" s="412"/>
      <c r="G27" s="412"/>
      <c r="H27" s="413"/>
      <c r="I27" s="414"/>
      <c r="J27" s="411"/>
      <c r="K27" s="411"/>
      <c r="L27" s="412"/>
      <c r="M27" s="413"/>
      <c r="N27" s="411"/>
      <c r="O27" s="411"/>
      <c r="P27" s="412"/>
      <c r="Q27" s="413"/>
      <c r="R27" s="411"/>
      <c r="S27" s="464"/>
      <c r="T27" s="45"/>
      <c r="U27" s="46"/>
      <c r="V27" s="44"/>
      <c r="W27" s="44"/>
      <c r="X27" s="45"/>
      <c r="Y27" s="46"/>
      <c r="Z27" s="44"/>
      <c r="AA27" s="44"/>
      <c r="AB27" s="45"/>
      <c r="AC27" s="46"/>
      <c r="AD27" s="44"/>
      <c r="AE27" s="44"/>
      <c r="AF27" s="45"/>
      <c r="AG27" s="46"/>
      <c r="AH27" s="44"/>
      <c r="AI27" s="44"/>
      <c r="AJ27" s="45"/>
      <c r="AK27" s="46"/>
      <c r="AL27" s="44"/>
      <c r="AM27" s="44"/>
      <c r="AN27" s="45"/>
      <c r="AO27" s="46"/>
      <c r="AP27" s="44"/>
      <c r="AQ27" s="44"/>
      <c r="AR27" s="45"/>
      <c r="AS27" s="46"/>
      <c r="AT27" s="44"/>
      <c r="AU27" s="44"/>
      <c r="AV27" s="45"/>
      <c r="AW27" s="46"/>
      <c r="AY27" s="28"/>
      <c r="AZ27" s="28"/>
      <c r="BF27" s="28"/>
      <c r="BG27" s="28"/>
      <c r="BH27" s="28"/>
      <c r="BI27" s="29"/>
      <c r="BJ27" s="28"/>
      <c r="BK27" s="28"/>
    </row>
    <row r="28" spans="1:104" s="27" customFormat="1" ht="75.75" customHeight="1" thickBot="1" x14ac:dyDescent="0.25">
      <c r="A28" s="31"/>
      <c r="B28" s="595"/>
      <c r="C28" s="596"/>
      <c r="D28" s="416"/>
      <c r="E28" s="416"/>
      <c r="F28" s="417"/>
      <c r="G28" s="417"/>
      <c r="H28" s="418"/>
      <c r="I28" s="419"/>
      <c r="J28" s="416"/>
      <c r="K28" s="416"/>
      <c r="L28" s="417"/>
      <c r="M28" s="418"/>
      <c r="N28" s="416"/>
      <c r="O28" s="416"/>
      <c r="P28" s="417"/>
      <c r="Q28" s="418"/>
      <c r="R28" s="416"/>
      <c r="S28" s="465"/>
      <c r="T28" s="45"/>
      <c r="U28" s="46"/>
      <c r="V28" s="44"/>
      <c r="W28" s="44"/>
      <c r="X28" s="45"/>
      <c r="Y28" s="46"/>
      <c r="Z28" s="44"/>
      <c r="AA28" s="44"/>
      <c r="AB28" s="45"/>
      <c r="AC28" s="46"/>
      <c r="AD28" s="44"/>
      <c r="AE28" s="44"/>
      <c r="AF28" s="45"/>
      <c r="AG28" s="46"/>
      <c r="AH28" s="44"/>
      <c r="AI28" s="44"/>
      <c r="AJ28" s="45"/>
      <c r="AK28" s="46"/>
      <c r="AL28" s="44"/>
      <c r="AM28" s="44"/>
      <c r="AN28" s="45"/>
      <c r="AO28" s="46"/>
      <c r="AP28" s="44"/>
      <c r="AQ28" s="44"/>
      <c r="AR28" s="45"/>
      <c r="AS28" s="46"/>
      <c r="AT28" s="44"/>
      <c r="AU28" s="44"/>
      <c r="AV28" s="45"/>
      <c r="AW28" s="46"/>
      <c r="AY28" s="28"/>
      <c r="AZ28" s="28"/>
      <c r="BF28" s="28"/>
      <c r="BG28" s="28"/>
      <c r="BH28" s="28"/>
      <c r="BI28" s="29"/>
      <c r="BJ28" s="28"/>
      <c r="BK28" s="28"/>
    </row>
    <row r="29" spans="1:104" s="27" customFormat="1" ht="75.75" customHeight="1" x14ac:dyDescent="0.2">
      <c r="A29" s="31"/>
      <c r="B29" s="620">
        <f>B24</f>
        <v>0</v>
      </c>
      <c r="C29" s="599"/>
      <c r="D29" s="421"/>
      <c r="E29" s="421"/>
      <c r="F29" s="422"/>
      <c r="G29" s="422"/>
      <c r="H29" s="423"/>
      <c r="I29" s="424"/>
      <c r="J29" s="421"/>
      <c r="K29" s="421"/>
      <c r="L29" s="422"/>
      <c r="M29" s="423"/>
      <c r="N29" s="421"/>
      <c r="O29" s="421"/>
      <c r="P29" s="422"/>
      <c r="Q29" s="423"/>
      <c r="R29" s="421"/>
      <c r="S29" s="421"/>
      <c r="T29" s="422"/>
      <c r="U29" s="423"/>
      <c r="V29" s="421"/>
      <c r="W29" s="421"/>
      <c r="X29" s="422"/>
      <c r="Y29" s="423"/>
      <c r="Z29" s="421"/>
      <c r="AA29" s="421"/>
      <c r="AB29" s="45"/>
      <c r="AC29" s="46"/>
      <c r="AD29" s="44"/>
      <c r="AE29" s="44"/>
      <c r="AF29" s="45"/>
      <c r="AG29" s="46"/>
      <c r="AH29" s="44"/>
      <c r="AI29" s="44"/>
      <c r="AJ29" s="45"/>
      <c r="AK29" s="46"/>
      <c r="AL29" s="44"/>
      <c r="AM29" s="44"/>
      <c r="AN29" s="45"/>
      <c r="AO29" s="46"/>
      <c r="AP29" s="44"/>
      <c r="AQ29" s="44"/>
      <c r="AR29" s="45"/>
      <c r="AS29" s="46"/>
      <c r="AT29" s="44"/>
      <c r="AU29" s="44"/>
      <c r="AV29" s="45"/>
      <c r="AW29" s="46"/>
      <c r="AY29" s="28"/>
      <c r="AZ29" s="28"/>
      <c r="BF29" s="28"/>
      <c r="BG29" s="28"/>
      <c r="BH29" s="28"/>
      <c r="BI29" s="29"/>
      <c r="BJ29" s="28"/>
      <c r="BK29" s="28"/>
    </row>
    <row r="30" spans="1:104" s="27" customFormat="1" ht="75.75" customHeight="1" x14ac:dyDescent="0.2">
      <c r="A30" s="31"/>
      <c r="B30" s="599"/>
      <c r="C30" s="599"/>
      <c r="D30" s="421"/>
      <c r="E30" s="421"/>
      <c r="F30" s="422"/>
      <c r="G30" s="422"/>
      <c r="H30" s="423"/>
      <c r="I30" s="424"/>
      <c r="J30" s="421"/>
      <c r="K30" s="421"/>
      <c r="L30" s="422"/>
      <c r="M30" s="423"/>
      <c r="N30" s="421"/>
      <c r="O30" s="421"/>
      <c r="P30" s="422"/>
      <c r="Q30" s="423"/>
      <c r="R30" s="421"/>
      <c r="S30" s="421"/>
      <c r="T30" s="422"/>
      <c r="U30" s="423"/>
      <c r="V30" s="421"/>
      <c r="W30" s="421"/>
      <c r="X30" s="422"/>
      <c r="Y30" s="423"/>
      <c r="Z30" s="421"/>
      <c r="AA30" s="421"/>
      <c r="AB30" s="45"/>
      <c r="AC30" s="46"/>
      <c r="AD30" s="44"/>
      <c r="AE30" s="44"/>
      <c r="AF30" s="45"/>
      <c r="AG30" s="46"/>
      <c r="AH30" s="44"/>
      <c r="AI30" s="44"/>
      <c r="AJ30" s="45"/>
      <c r="AK30" s="46"/>
      <c r="AL30" s="44"/>
      <c r="AM30" s="44"/>
      <c r="AN30" s="45"/>
      <c r="AO30" s="46"/>
      <c r="AP30" s="44"/>
      <c r="AQ30" s="44"/>
      <c r="AR30" s="45"/>
      <c r="AS30" s="46"/>
      <c r="AT30" s="44"/>
      <c r="AU30" s="44"/>
      <c r="AV30" s="45"/>
      <c r="AW30" s="46"/>
      <c r="AY30" s="28"/>
      <c r="AZ30" s="28"/>
      <c r="BF30" s="28"/>
      <c r="BG30" s="28"/>
      <c r="BH30" s="28"/>
      <c r="BI30" s="29"/>
      <c r="BJ30" s="28"/>
      <c r="BK30" s="28"/>
    </row>
    <row r="31" spans="1:104" s="27" customFormat="1" ht="75.75" customHeight="1" x14ac:dyDescent="0.2">
      <c r="A31" s="31"/>
      <c r="B31" s="599"/>
      <c r="C31" s="599"/>
      <c r="D31" s="421"/>
      <c r="E31" s="421"/>
      <c r="F31" s="422"/>
      <c r="G31" s="422"/>
      <c r="H31" s="423"/>
      <c r="I31" s="424"/>
      <c r="J31" s="421"/>
      <c r="K31" s="421"/>
      <c r="L31" s="422"/>
      <c r="M31" s="423"/>
      <c r="N31" s="421"/>
      <c r="O31" s="421"/>
      <c r="P31" s="422"/>
      <c r="Q31" s="423"/>
      <c r="R31" s="421"/>
      <c r="S31" s="421"/>
      <c r="T31" s="422"/>
      <c r="U31" s="423"/>
      <c r="V31" s="421"/>
      <c r="W31" s="421"/>
      <c r="X31" s="422"/>
      <c r="Y31" s="423"/>
      <c r="Z31" s="421"/>
      <c r="AA31" s="421"/>
      <c r="AB31" s="45"/>
      <c r="AC31" s="46"/>
      <c r="AD31" s="44"/>
      <c r="AE31" s="44"/>
      <c r="AF31" s="45"/>
      <c r="AG31" s="46"/>
      <c r="AH31" s="44"/>
      <c r="AI31" s="44"/>
      <c r="AJ31" s="45"/>
      <c r="AK31" s="46"/>
      <c r="AL31" s="44"/>
      <c r="AM31" s="44"/>
      <c r="AN31" s="45"/>
      <c r="AO31" s="46"/>
      <c r="AP31" s="44"/>
      <c r="AQ31" s="44"/>
      <c r="AR31" s="45"/>
      <c r="AS31" s="46"/>
      <c r="AT31" s="44"/>
      <c r="AU31" s="44"/>
      <c r="AV31" s="45"/>
      <c r="AW31" s="46"/>
      <c r="AY31" s="28"/>
      <c r="AZ31" s="28"/>
      <c r="BF31" s="28"/>
      <c r="BG31" s="28"/>
      <c r="BH31" s="28"/>
      <c r="BI31" s="29"/>
      <c r="BJ31" s="28"/>
      <c r="BK31" s="28"/>
    </row>
    <row r="32" spans="1:104" s="27" customFormat="1" ht="75.75" customHeight="1" x14ac:dyDescent="0.2">
      <c r="A32" s="31"/>
      <c r="B32" s="599"/>
      <c r="C32" s="599"/>
      <c r="D32" s="421"/>
      <c r="E32" s="421"/>
      <c r="F32" s="422"/>
      <c r="G32" s="422"/>
      <c r="H32" s="423"/>
      <c r="I32" s="424"/>
      <c r="J32" s="421"/>
      <c r="K32" s="421"/>
      <c r="L32" s="422"/>
      <c r="M32" s="423"/>
      <c r="N32" s="421"/>
      <c r="O32" s="421"/>
      <c r="P32" s="422"/>
      <c r="Q32" s="423"/>
      <c r="R32" s="421"/>
      <c r="S32" s="421"/>
      <c r="T32" s="422"/>
      <c r="U32" s="423"/>
      <c r="V32" s="421"/>
      <c r="W32" s="421"/>
      <c r="X32" s="422"/>
      <c r="Y32" s="423"/>
      <c r="Z32" s="421"/>
      <c r="AA32" s="421"/>
      <c r="AB32" s="45"/>
      <c r="AC32" s="46"/>
      <c r="AD32" s="44"/>
      <c r="AE32" s="44"/>
      <c r="AF32" s="45"/>
      <c r="AG32" s="46"/>
      <c r="AH32" s="44"/>
      <c r="AI32" s="44"/>
      <c r="AJ32" s="45"/>
      <c r="AK32" s="46"/>
      <c r="AL32" s="44"/>
      <c r="AM32" s="44"/>
      <c r="AN32" s="45"/>
      <c r="AO32" s="46"/>
      <c r="AP32" s="44"/>
      <c r="AQ32" s="44"/>
      <c r="AR32" s="45"/>
      <c r="AS32" s="46"/>
      <c r="AT32" s="44"/>
      <c r="AU32" s="44"/>
      <c r="AV32" s="45"/>
      <c r="AW32" s="46"/>
      <c r="AY32" s="28"/>
      <c r="AZ32" s="28"/>
      <c r="BF32" s="28"/>
      <c r="BG32" s="28"/>
      <c r="BH32" s="28"/>
      <c r="BI32" s="29"/>
      <c r="BJ32" s="28"/>
      <c r="BK32" s="28"/>
    </row>
    <row r="33" spans="1:104" s="27" customFormat="1" ht="16.5" customHeight="1" x14ac:dyDescent="0.2">
      <c r="A33" s="31"/>
      <c r="B33" s="599"/>
      <c r="C33" s="599"/>
      <c r="D33" s="421"/>
      <c r="E33" s="421"/>
      <c r="F33" s="422"/>
      <c r="G33" s="422"/>
      <c r="H33" s="423"/>
      <c r="I33" s="424"/>
      <c r="J33" s="421"/>
      <c r="K33" s="421"/>
      <c r="L33" s="422"/>
      <c r="M33" s="423"/>
      <c r="N33" s="421"/>
      <c r="O33" s="421"/>
      <c r="P33" s="422"/>
      <c r="Q33" s="423"/>
      <c r="R33" s="421"/>
      <c r="S33" s="421"/>
      <c r="T33" s="422"/>
      <c r="U33" s="423"/>
      <c r="V33" s="421"/>
      <c r="W33" s="421"/>
      <c r="X33" s="422"/>
      <c r="Y33" s="423"/>
      <c r="Z33" s="421"/>
      <c r="AA33" s="421"/>
      <c r="AB33" s="45"/>
      <c r="AC33" s="46"/>
      <c r="AD33" s="44"/>
      <c r="AE33" s="44"/>
      <c r="AF33" s="45"/>
      <c r="AG33" s="46"/>
      <c r="AH33" s="44"/>
      <c r="AI33" s="44"/>
      <c r="AJ33" s="45"/>
      <c r="AK33" s="46"/>
      <c r="AL33" s="44"/>
      <c r="AM33" s="44"/>
      <c r="AN33" s="45"/>
      <c r="AO33" s="46"/>
      <c r="AP33" s="44"/>
      <c r="AQ33" s="44"/>
      <c r="AR33" s="45"/>
      <c r="AS33" s="46"/>
      <c r="AT33" s="44"/>
      <c r="AU33" s="44"/>
      <c r="AV33" s="45"/>
      <c r="AW33" s="46"/>
      <c r="AY33" s="28"/>
      <c r="AZ33" s="28"/>
      <c r="BF33" s="28"/>
      <c r="BG33" s="28"/>
      <c r="BH33" s="28"/>
      <c r="BI33" s="29"/>
      <c r="BJ33" s="28"/>
      <c r="BK33" s="28"/>
    </row>
    <row r="34" spans="1:104" ht="15" customHeight="1" thickBot="1" x14ac:dyDescent="0.25"/>
    <row r="35" spans="1:104" s="303" customFormat="1" ht="23.25" customHeight="1" thickTop="1" thickBot="1" x14ac:dyDescent="0.45">
      <c r="A35" s="300"/>
      <c r="B35" s="301" t="s">
        <v>120</v>
      </c>
      <c r="C35" s="302"/>
      <c r="D35" s="302"/>
      <c r="E35" s="302"/>
      <c r="F35" s="302"/>
      <c r="G35" s="302"/>
      <c r="H35" s="302"/>
      <c r="I35" s="302"/>
      <c r="AY35" s="304"/>
      <c r="AZ35" s="304"/>
      <c r="BF35" s="304"/>
      <c r="BG35" s="304"/>
      <c r="BH35" s="304"/>
      <c r="BI35" s="304"/>
      <c r="BJ35" s="305"/>
      <c r="BK35" s="304"/>
    </row>
    <row r="36" spans="1:104" s="11" customFormat="1" ht="21" customHeight="1" x14ac:dyDescent="0.2">
      <c r="A36" s="9"/>
      <c r="B36" s="61"/>
      <c r="C36" s="62" t="s">
        <v>52</v>
      </c>
      <c r="D36" s="610"/>
      <c r="E36" s="612"/>
      <c r="F36" s="631" t="s">
        <v>134</v>
      </c>
      <c r="G36" s="637"/>
      <c r="H36" s="637"/>
      <c r="I36" s="637"/>
      <c r="J36" s="637"/>
      <c r="K36" s="637"/>
      <c r="L36" s="637"/>
      <c r="M36" s="637"/>
      <c r="N36" s="637"/>
      <c r="O36" s="637"/>
      <c r="P36" s="289"/>
      <c r="Q36" s="289"/>
      <c r="R36" s="624"/>
      <c r="S36" s="624"/>
      <c r="T36" s="625"/>
      <c r="U36" s="625"/>
      <c r="V36" s="624"/>
      <c r="W36" s="624"/>
      <c r="X36" s="625"/>
      <c r="Y36" s="625"/>
      <c r="Z36" s="624"/>
      <c r="AA36" s="624"/>
      <c r="AB36" s="625"/>
      <c r="AC36" s="625"/>
      <c r="AD36" s="624"/>
      <c r="AE36" s="624"/>
      <c r="AF36" s="625"/>
      <c r="AG36" s="625"/>
      <c r="AH36" s="624"/>
      <c r="AI36" s="624"/>
      <c r="AJ36" s="625"/>
      <c r="AK36" s="625"/>
      <c r="AL36" s="624"/>
      <c r="AM36" s="624"/>
      <c r="AN36" s="625"/>
      <c r="AO36" s="625"/>
      <c r="AP36" s="624"/>
      <c r="AQ36" s="624"/>
      <c r="AR36" s="625"/>
      <c r="AS36" s="625"/>
      <c r="AT36" s="624"/>
      <c r="AU36" s="624"/>
      <c r="AV36" s="625"/>
      <c r="AW36" s="625"/>
      <c r="AY36" s="12"/>
      <c r="AZ36" s="12"/>
      <c r="BF36" s="12"/>
      <c r="BG36" s="12"/>
      <c r="BH36" s="12"/>
      <c r="BI36" s="12"/>
      <c r="BJ36" s="13"/>
      <c r="BK36" s="12"/>
    </row>
    <row r="37" spans="1:104" s="11" customFormat="1" ht="21" customHeight="1" thickBot="1" x14ac:dyDescent="0.25">
      <c r="A37" s="9"/>
      <c r="B37" s="65"/>
      <c r="C37" s="66" t="s">
        <v>35</v>
      </c>
      <c r="D37" s="613"/>
      <c r="E37" s="615"/>
      <c r="F37" s="631"/>
      <c r="G37" s="637"/>
      <c r="H37" s="637"/>
      <c r="I37" s="637"/>
      <c r="J37" s="637"/>
      <c r="K37" s="637"/>
      <c r="L37" s="637"/>
      <c r="M37" s="637"/>
      <c r="N37" s="637"/>
      <c r="O37" s="637"/>
      <c r="P37" s="289"/>
      <c r="Q37" s="289"/>
      <c r="R37" s="624"/>
      <c r="S37" s="624"/>
      <c r="T37" s="625"/>
      <c r="U37" s="625"/>
      <c r="V37" s="624"/>
      <c r="W37" s="624"/>
      <c r="X37" s="625"/>
      <c r="Y37" s="625"/>
      <c r="Z37" s="624"/>
      <c r="AA37" s="624"/>
      <c r="AB37" s="625"/>
      <c r="AC37" s="625"/>
      <c r="AD37" s="624"/>
      <c r="AE37" s="624"/>
      <c r="AF37" s="625"/>
      <c r="AG37" s="625"/>
      <c r="AH37" s="624"/>
      <c r="AI37" s="624"/>
      <c r="AJ37" s="625"/>
      <c r="AK37" s="625"/>
      <c r="AL37" s="624"/>
      <c r="AM37" s="624"/>
      <c r="AN37" s="625"/>
      <c r="AO37" s="625"/>
      <c r="AP37" s="624"/>
      <c r="AQ37" s="624"/>
      <c r="AR37" s="625"/>
      <c r="AS37" s="625"/>
      <c r="AT37" s="624"/>
      <c r="AU37" s="624"/>
      <c r="AV37" s="625"/>
      <c r="AW37" s="625"/>
      <c r="AY37" s="12"/>
      <c r="AZ37" s="12"/>
      <c r="BF37" s="12"/>
      <c r="BG37" s="12"/>
      <c r="BH37" s="12"/>
      <c r="BI37" s="12"/>
      <c r="BJ37" s="13"/>
      <c r="BK37" s="12"/>
    </row>
    <row r="38" spans="1:104" s="11" customFormat="1" ht="3" customHeight="1" thickBot="1" x14ac:dyDescent="0.25">
      <c r="A38" s="30"/>
      <c r="B38" s="15"/>
      <c r="C38" s="16"/>
      <c r="D38" s="17"/>
      <c r="E38" s="17"/>
      <c r="F38" s="17"/>
      <c r="G38" s="17"/>
      <c r="H38" s="20"/>
      <c r="I38" s="21"/>
      <c r="J38" s="17"/>
      <c r="K38" s="17"/>
      <c r="N38" s="17"/>
      <c r="O38" s="17"/>
      <c r="R38" s="17"/>
      <c r="S38" s="17"/>
      <c r="V38" s="17"/>
      <c r="W38" s="17"/>
      <c r="Z38" s="17"/>
      <c r="AA38" s="17"/>
      <c r="AD38" s="17"/>
      <c r="AE38" s="17"/>
      <c r="AH38" s="17"/>
      <c r="AI38" s="17"/>
      <c r="AL38" s="17"/>
      <c r="AM38" s="17"/>
      <c r="AP38" s="17"/>
      <c r="AQ38" s="17"/>
      <c r="AT38" s="17"/>
      <c r="AU38" s="17"/>
      <c r="AY38" s="12"/>
      <c r="AZ38" s="12"/>
      <c r="BF38" s="12"/>
      <c r="BG38" s="12"/>
      <c r="BH38" s="12"/>
      <c r="BI38" s="12"/>
      <c r="BJ38" s="13"/>
      <c r="BK38" s="12"/>
    </row>
    <row r="39" spans="1:104" s="23" customFormat="1" ht="27" customHeight="1" x14ac:dyDescent="0.2">
      <c r="A39" s="9"/>
      <c r="B39" s="562" t="s">
        <v>102</v>
      </c>
      <c r="C39" s="617"/>
      <c r="D39" s="79" t="s">
        <v>135</v>
      </c>
      <c r="E39" s="80"/>
      <c r="F39" s="80"/>
      <c r="G39" s="80"/>
      <c r="H39" s="80"/>
      <c r="I39" s="80"/>
      <c r="J39" s="609" t="str">
        <f>" &lt;&lt;&lt; EXAMPLE &gt;&gt;&gt; "&amp;J7</f>
        <v xml:space="preserve"> &lt;&lt;&lt; EXAMPLE &gt;&gt;&gt; Marked Gasoil Purchase #1</v>
      </c>
      <c r="K39" s="609"/>
      <c r="L39" s="609"/>
      <c r="M39" s="609"/>
      <c r="N39" s="609" t="str">
        <f>" &lt;&lt;&lt; EXAMPLE &gt;&gt;&gt; "&amp;N7</f>
        <v xml:space="preserve"> &lt;&lt;&lt; EXAMPLE &gt;&gt;&gt; Marked Gasoil Purchase #2</v>
      </c>
      <c r="O39" s="609"/>
      <c r="P39" s="609"/>
      <c r="Q39" s="609"/>
      <c r="R39" s="609" t="str">
        <f>" &lt;&lt;&lt; EXAMPLE &gt;&gt;&gt; "&amp;R7</f>
        <v xml:space="preserve"> &lt;&lt;&lt; EXAMPLE &gt;&gt;&gt; Marked Gasoil Purchase #3</v>
      </c>
      <c r="S39" s="609"/>
      <c r="T39" s="609"/>
      <c r="U39" s="609"/>
      <c r="V39" s="609" t="str">
        <f>" &lt;&lt;&lt; EXAMPLE &gt;&gt;&gt; "&amp;V7</f>
        <v xml:space="preserve"> &lt;&lt;&lt; EXAMPLE &gt;&gt;&gt; Marked Gasoil Purchase #4</v>
      </c>
      <c r="W39" s="609"/>
      <c r="X39" s="609"/>
      <c r="Y39" s="609"/>
      <c r="Z39" s="609" t="str">
        <f>" &lt;&lt;&lt; EXAMPLE &gt;&gt;&gt; "&amp;Z7</f>
        <v xml:space="preserve"> &lt;&lt;&lt; EXAMPLE &gt;&gt;&gt; Marked Gasoil Purchase #5</v>
      </c>
      <c r="AA39" s="609"/>
      <c r="AB39" s="609"/>
      <c r="AC39" s="609"/>
      <c r="AD39" s="609" t="str">
        <f>" &lt;&lt;&lt; EXAMPLE &gt;&gt;&gt; "&amp;AD7</f>
        <v xml:space="preserve"> &lt;&lt;&lt; EXAMPLE &gt;&gt;&gt; Marked Gasoil Purchase #6</v>
      </c>
      <c r="AE39" s="609"/>
      <c r="AF39" s="609"/>
      <c r="AG39" s="609"/>
      <c r="AH39" s="609" t="str">
        <f>" &lt;&lt;&lt; EXAMPLE &gt;&gt;&gt; "&amp;AH7</f>
        <v xml:space="preserve"> &lt;&lt;&lt; EXAMPLE &gt;&gt;&gt; Marked Gasoil Purchase #7</v>
      </c>
      <c r="AI39" s="609"/>
      <c r="AJ39" s="609"/>
      <c r="AK39" s="609"/>
      <c r="AL39" s="609" t="str">
        <f>" &lt;&lt;&lt; EXAMPLE &gt;&gt;&gt; "&amp;AL7</f>
        <v xml:space="preserve"> &lt;&lt;&lt; EXAMPLE &gt;&gt;&gt; Marked Gasoil Purchase #8</v>
      </c>
      <c r="AM39" s="609"/>
      <c r="AN39" s="609"/>
      <c r="AO39" s="609"/>
      <c r="AP39" s="609" t="str">
        <f>" &lt;&lt;&lt; EXAMPLE &gt;&gt;&gt; "&amp;AP7</f>
        <v xml:space="preserve"> &lt;&lt;&lt; EXAMPLE &gt;&gt;&gt; Marked Gasoil Purchase #9</v>
      </c>
      <c r="AQ39" s="609"/>
      <c r="AR39" s="609"/>
      <c r="AS39" s="609"/>
      <c r="AT39" s="609" t="str">
        <f>" &lt;&lt;&lt; EXAMPLE &gt;&gt;&gt; "&amp;AT7</f>
        <v xml:space="preserve"> &lt;&lt;&lt; EXAMPLE &gt;&gt;&gt; Marked Gasoil Purchase #10</v>
      </c>
      <c r="AU39" s="609"/>
      <c r="AV39" s="609"/>
      <c r="AW39" s="609"/>
      <c r="CN39" s="115"/>
      <c r="CO39" s="115"/>
      <c r="CP39" s="115"/>
      <c r="CQ39" s="115"/>
      <c r="CR39" s="115"/>
      <c r="CS39" s="115"/>
      <c r="CT39" s="115"/>
      <c r="CU39" s="115"/>
      <c r="CV39" s="115"/>
      <c r="CW39" s="115"/>
      <c r="CX39" s="115"/>
      <c r="CY39" s="115"/>
      <c r="CZ39" s="13"/>
    </row>
    <row r="40" spans="1:104" s="24" customFormat="1" ht="24" x14ac:dyDescent="0.2">
      <c r="A40" s="9"/>
      <c r="B40" s="564"/>
      <c r="C40" s="618"/>
      <c r="D40" s="627" t="s">
        <v>190</v>
      </c>
      <c r="E40" s="628"/>
      <c r="F40" s="50" t="s">
        <v>18</v>
      </c>
      <c r="G40" s="627" t="s">
        <v>32</v>
      </c>
      <c r="H40" s="628"/>
      <c r="I40" s="50" t="s">
        <v>47</v>
      </c>
      <c r="J40" s="627" t="s">
        <v>41</v>
      </c>
      <c r="K40" s="628"/>
      <c r="L40" s="50" t="s">
        <v>18</v>
      </c>
      <c r="M40" s="50" t="s">
        <v>17</v>
      </c>
      <c r="N40" s="627" t="s">
        <v>41</v>
      </c>
      <c r="O40" s="628"/>
      <c r="P40" s="50" t="s">
        <v>18</v>
      </c>
      <c r="Q40" s="50" t="s">
        <v>17</v>
      </c>
      <c r="R40" s="627" t="s">
        <v>41</v>
      </c>
      <c r="S40" s="628"/>
      <c r="T40" s="50" t="s">
        <v>18</v>
      </c>
      <c r="U40" s="50" t="s">
        <v>17</v>
      </c>
      <c r="V40" s="627" t="s">
        <v>41</v>
      </c>
      <c r="W40" s="628"/>
      <c r="X40" s="50" t="s">
        <v>18</v>
      </c>
      <c r="Y40" s="50" t="s">
        <v>17</v>
      </c>
      <c r="Z40" s="627" t="s">
        <v>41</v>
      </c>
      <c r="AA40" s="628"/>
      <c r="AB40" s="50" t="s">
        <v>18</v>
      </c>
      <c r="AC40" s="50" t="s">
        <v>17</v>
      </c>
      <c r="AD40" s="627" t="s">
        <v>41</v>
      </c>
      <c r="AE40" s="628"/>
      <c r="AF40" s="50" t="s">
        <v>18</v>
      </c>
      <c r="AG40" s="50" t="s">
        <v>17</v>
      </c>
      <c r="AH40" s="627" t="s">
        <v>41</v>
      </c>
      <c r="AI40" s="628"/>
      <c r="AJ40" s="50" t="s">
        <v>18</v>
      </c>
      <c r="AK40" s="50" t="s">
        <v>17</v>
      </c>
      <c r="AL40" s="627" t="s">
        <v>41</v>
      </c>
      <c r="AM40" s="628"/>
      <c r="AN40" s="50" t="s">
        <v>18</v>
      </c>
      <c r="AO40" s="50" t="s">
        <v>17</v>
      </c>
      <c r="AP40" s="627" t="s">
        <v>41</v>
      </c>
      <c r="AQ40" s="628"/>
      <c r="AR40" s="50" t="s">
        <v>18</v>
      </c>
      <c r="AS40" s="50" t="s">
        <v>17</v>
      </c>
      <c r="AT40" s="627" t="s">
        <v>41</v>
      </c>
      <c r="AU40" s="628"/>
      <c r="AV40" s="50" t="s">
        <v>18</v>
      </c>
      <c r="AW40" s="50" t="s">
        <v>17</v>
      </c>
      <c r="CZ40" s="116"/>
    </row>
    <row r="41" spans="1:104" s="25" customFormat="1" ht="14.25" customHeight="1" thickBot="1" x14ac:dyDescent="0.25">
      <c r="A41" s="9"/>
      <c r="B41" s="566"/>
      <c r="C41" s="619"/>
      <c r="D41" s="236" t="s">
        <v>40</v>
      </c>
      <c r="E41" s="236" t="s">
        <v>14</v>
      </c>
      <c r="F41" s="236" t="s">
        <v>15</v>
      </c>
      <c r="G41" s="236" t="s">
        <v>42</v>
      </c>
      <c r="H41" s="236" t="s">
        <v>39</v>
      </c>
      <c r="I41" s="236" t="s">
        <v>48</v>
      </c>
      <c r="J41" s="236" t="s">
        <v>40</v>
      </c>
      <c r="K41" s="236" t="s">
        <v>14</v>
      </c>
      <c r="L41" s="236" t="s">
        <v>15</v>
      </c>
      <c r="M41" s="236" t="s">
        <v>42</v>
      </c>
      <c r="N41" s="236" t="s">
        <v>40</v>
      </c>
      <c r="O41" s="236" t="s">
        <v>14</v>
      </c>
      <c r="P41" s="236" t="s">
        <v>15</v>
      </c>
      <c r="Q41" s="236" t="s">
        <v>42</v>
      </c>
      <c r="R41" s="236" t="s">
        <v>40</v>
      </c>
      <c r="S41" s="236" t="s">
        <v>14</v>
      </c>
      <c r="T41" s="236" t="s">
        <v>15</v>
      </c>
      <c r="U41" s="236" t="s">
        <v>42</v>
      </c>
      <c r="V41" s="236" t="s">
        <v>40</v>
      </c>
      <c r="W41" s="236" t="s">
        <v>14</v>
      </c>
      <c r="X41" s="236" t="s">
        <v>15</v>
      </c>
      <c r="Y41" s="236" t="s">
        <v>42</v>
      </c>
      <c r="Z41" s="236" t="s">
        <v>40</v>
      </c>
      <c r="AA41" s="236" t="s">
        <v>14</v>
      </c>
      <c r="AB41" s="236" t="s">
        <v>15</v>
      </c>
      <c r="AC41" s="236" t="s">
        <v>42</v>
      </c>
      <c r="AD41" s="236" t="s">
        <v>40</v>
      </c>
      <c r="AE41" s="236" t="s">
        <v>14</v>
      </c>
      <c r="AF41" s="236" t="s">
        <v>15</v>
      </c>
      <c r="AG41" s="236" t="s">
        <v>42</v>
      </c>
      <c r="AH41" s="236" t="s">
        <v>40</v>
      </c>
      <c r="AI41" s="236" t="s">
        <v>14</v>
      </c>
      <c r="AJ41" s="236" t="s">
        <v>15</v>
      </c>
      <c r="AK41" s="236" t="s">
        <v>42</v>
      </c>
      <c r="AL41" s="236" t="s">
        <v>40</v>
      </c>
      <c r="AM41" s="236" t="s">
        <v>14</v>
      </c>
      <c r="AN41" s="236" t="s">
        <v>15</v>
      </c>
      <c r="AO41" s="236" t="s">
        <v>42</v>
      </c>
      <c r="AP41" s="236" t="s">
        <v>40</v>
      </c>
      <c r="AQ41" s="236" t="s">
        <v>14</v>
      </c>
      <c r="AR41" s="236" t="s">
        <v>15</v>
      </c>
      <c r="AS41" s="236" t="s">
        <v>42</v>
      </c>
      <c r="AT41" s="236" t="s">
        <v>40</v>
      </c>
      <c r="AU41" s="236" t="s">
        <v>14</v>
      </c>
      <c r="AV41" s="236" t="s">
        <v>15</v>
      </c>
      <c r="AW41" s="236" t="s">
        <v>42</v>
      </c>
      <c r="CZ41" s="117"/>
    </row>
    <row r="42" spans="1:104" ht="14.25" customHeight="1" x14ac:dyDescent="0.2">
      <c r="A42" s="9" t="e">
        <f>B42&amp;#REF!</f>
        <v>#REF!</v>
      </c>
      <c r="B42" s="84" t="s">
        <v>0</v>
      </c>
      <c r="C42" s="49">
        <f t="shared" ref="C42:C53" si="29">Year1</f>
        <v>0</v>
      </c>
      <c r="D42" s="306">
        <f>J42+N42+R42+V42+Z42+AD42+AH42+AL42+AP42+AT42</f>
        <v>35100</v>
      </c>
      <c r="E42" s="295">
        <f>D42*INDEX('Select Year'!Z$19:AE$19,,MATCH($BN$5,'Select Year'!Z$10:AE$10,0))</f>
        <v>356791.49999999994</v>
      </c>
      <c r="F42" s="307">
        <f>L42+P42+T42+X42+AB42+AF42+AJ42+AN42+AR42+AV42</f>
        <v>17750</v>
      </c>
      <c r="G42" s="308">
        <f>F42/D42</f>
        <v>0.50569800569800571</v>
      </c>
      <c r="H42" s="308">
        <f>F42/E42</f>
        <v>4.9748943010133377E-2</v>
      </c>
      <c r="I42" s="250" t="e">
        <f>E42*INDEX('Select Year'!AA$11:AC$15,MATCH('Marked Gasoil'!C42,'Select Year'!W$11:W$15,0),MATCH($BN$5,'Select Year'!AA$10:AC$10,0))</f>
        <v>#N/A</v>
      </c>
      <c r="J42" s="251">
        <v>11100</v>
      </c>
      <c r="K42" s="295">
        <f>J42*INDEX('Select Year'!Z$19:AE$19,,MATCH($BN$5,'Select Year'!Z$10:AE$10,0))</f>
        <v>112831.49999999999</v>
      </c>
      <c r="L42" s="252">
        <v>5500</v>
      </c>
      <c r="M42" s="253">
        <f>L42/J42</f>
        <v>0.49549549549549549</v>
      </c>
      <c r="N42" s="251">
        <v>10000</v>
      </c>
      <c r="O42" s="295">
        <f>N42*INDEX('Select Year'!Z$19:AE$19,,MATCH($BN$5,'Select Year'!Z$10:AE$10,0))</f>
        <v>101649.99999999999</v>
      </c>
      <c r="P42" s="252">
        <v>4900</v>
      </c>
      <c r="Q42" s="253">
        <f>P42/N42</f>
        <v>0.49</v>
      </c>
      <c r="R42" s="251">
        <v>9000</v>
      </c>
      <c r="S42" s="295">
        <f>R42*INDEX('Select Year'!Z$19:AE$19,,MATCH($BN$5,'Select Year'!Z$10:AE$10,0))</f>
        <v>91484.999999999985</v>
      </c>
      <c r="T42" s="252">
        <v>4400</v>
      </c>
      <c r="U42" s="253">
        <f>T42/R42</f>
        <v>0.48888888888888887</v>
      </c>
      <c r="V42" s="251">
        <v>5000</v>
      </c>
      <c r="W42" s="295">
        <f>V42*INDEX('Select Year'!Z$19:AE$19,,MATCH($BN$5,'Select Year'!Z$10:AE$10,0))</f>
        <v>50824.999999999993</v>
      </c>
      <c r="X42" s="252">
        <v>2950</v>
      </c>
      <c r="Y42" s="253">
        <f>X42/V42</f>
        <v>0.59</v>
      </c>
      <c r="Z42" s="251"/>
      <c r="AA42" s="295">
        <f>Z42*INDEX('Select Year'!Z$19:AE$19,,MATCH($BN$5,'Select Year'!Z$10:AE$10,0))</f>
        <v>0</v>
      </c>
      <c r="AB42" s="252"/>
      <c r="AC42" s="253" t="e">
        <f>AB42/Z42</f>
        <v>#DIV/0!</v>
      </c>
      <c r="AD42" s="251"/>
      <c r="AE42" s="295">
        <f>AD42*INDEX('Select Year'!Z$19:AE$19,,MATCH($BN$5,'Select Year'!Z$10:AE$10,0))</f>
        <v>0</v>
      </c>
      <c r="AF42" s="252"/>
      <c r="AG42" s="253" t="e">
        <f>AF42/AD42</f>
        <v>#DIV/0!</v>
      </c>
      <c r="AH42" s="251"/>
      <c r="AI42" s="295">
        <f>AH42*INDEX('Select Year'!Z$19:AE$19,,MATCH($BN$5,'Select Year'!Z$10:AE$10,0))</f>
        <v>0</v>
      </c>
      <c r="AJ42" s="252"/>
      <c r="AK42" s="253" t="e">
        <f>AJ42/AH42</f>
        <v>#DIV/0!</v>
      </c>
      <c r="AL42" s="251"/>
      <c r="AM42" s="295">
        <f>AL42*INDEX('Select Year'!Z$19:AE$19,,MATCH($BN$5,'Select Year'!Z$10:AE$10,0))</f>
        <v>0</v>
      </c>
      <c r="AN42" s="252"/>
      <c r="AO42" s="253" t="e">
        <f>AN42/AL42</f>
        <v>#DIV/0!</v>
      </c>
      <c r="AP42" s="251"/>
      <c r="AQ42" s="295">
        <f>AP42*INDEX('Select Year'!Z$19:AE$19,,MATCH($BN$5,'Select Year'!Z$10:AE$10,0))</f>
        <v>0</v>
      </c>
      <c r="AR42" s="252"/>
      <c r="AS42" s="253" t="e">
        <f>AR42/AP42</f>
        <v>#DIV/0!</v>
      </c>
      <c r="AT42" s="251"/>
      <c r="AU42" s="295">
        <f>AT42*INDEX('Select Year'!Z$19:AE$19,,MATCH($BN$5,'Select Year'!Z$10:AE$10,0))</f>
        <v>0</v>
      </c>
      <c r="AV42" s="252"/>
      <c r="AW42" s="296" t="e">
        <f>AV42/AT42</f>
        <v>#DIV/0!</v>
      </c>
      <c r="CZ42" s="121"/>
    </row>
    <row r="43" spans="1:104" ht="14.25" customHeight="1" x14ac:dyDescent="0.2">
      <c r="A43" s="9" t="e">
        <f>B43&amp;#REF!</f>
        <v>#REF!</v>
      </c>
      <c r="B43" s="85" t="s">
        <v>1</v>
      </c>
      <c r="C43" s="49">
        <f t="shared" si="29"/>
        <v>0</v>
      </c>
      <c r="D43" s="309">
        <f t="shared" ref="D43:D53" si="30">J43+N43+R43+V43+Z43+AD43+AH43+AL43+AP43+AT43</f>
        <v>20700</v>
      </c>
      <c r="E43" s="273">
        <f>D43*INDEX('Select Year'!Z$19:AE$19,,MATCH($BN$5,'Select Year'!Z$10:AE$10,0))</f>
        <v>210415.49999999997</v>
      </c>
      <c r="F43" s="284">
        <f t="shared" ref="F43:F53" si="31">L43+P43+T43+X43+AB43+AF43+AJ43+AN43+AR43+AV43</f>
        <v>10150</v>
      </c>
      <c r="G43" s="285">
        <f t="shared" ref="G43:G53" si="32">F43/D43</f>
        <v>0.49033816425120774</v>
      </c>
      <c r="H43" s="285">
        <f t="shared" ref="H43:H53" si="33">F43/E43</f>
        <v>4.8237891219990926E-2</v>
      </c>
      <c r="I43" s="183" t="e">
        <f>E43*INDEX('Select Year'!AA$11:AC$15,MATCH('Marked Gasoil'!C43,'Select Year'!W$11:W$15,0),MATCH($BN$5,'Select Year'!AA$10:AC$10,0))</f>
        <v>#N/A</v>
      </c>
      <c r="J43" s="192">
        <v>11200</v>
      </c>
      <c r="K43" s="273">
        <f>J43*INDEX('Select Year'!Z$19:AE$19,,MATCH($BN$5,'Select Year'!Z$10:AE$10,0))</f>
        <v>113847.99999999999</v>
      </c>
      <c r="L43" s="256">
        <v>5500</v>
      </c>
      <c r="M43" s="257">
        <f t="shared" ref="M43:M53" si="34">L43/J43</f>
        <v>0.49107142857142855</v>
      </c>
      <c r="N43" s="192">
        <v>9500</v>
      </c>
      <c r="O43" s="273">
        <f>N43*INDEX('Select Year'!Z$19:AE$19,,MATCH($BN$5,'Select Year'!Z$10:AE$10,0))</f>
        <v>96567.499999999985</v>
      </c>
      <c r="P43" s="256">
        <v>4650</v>
      </c>
      <c r="Q43" s="257">
        <f t="shared" ref="Q43:Q53" si="35">P43/N43</f>
        <v>0.48947368421052634</v>
      </c>
      <c r="R43" s="192"/>
      <c r="S43" s="273">
        <f>R43*INDEX('Select Year'!Z$19:AE$19,,MATCH($BN$5,'Select Year'!Z$10:AE$10,0))</f>
        <v>0</v>
      </c>
      <c r="T43" s="256"/>
      <c r="U43" s="257" t="e">
        <f t="shared" ref="U43:U53" si="36">T43/R43</f>
        <v>#DIV/0!</v>
      </c>
      <c r="V43" s="192"/>
      <c r="W43" s="273">
        <f>V43*INDEX('Select Year'!Z$19:AE$19,,MATCH($BN$5,'Select Year'!Z$10:AE$10,0))</f>
        <v>0</v>
      </c>
      <c r="X43" s="256"/>
      <c r="Y43" s="257" t="e">
        <f t="shared" ref="Y43:Y53" si="37">X43/V43</f>
        <v>#DIV/0!</v>
      </c>
      <c r="Z43" s="192"/>
      <c r="AA43" s="273">
        <f>Z43*INDEX('Select Year'!Z$19:AE$19,,MATCH($BN$5,'Select Year'!Z$10:AE$10,0))</f>
        <v>0</v>
      </c>
      <c r="AB43" s="256"/>
      <c r="AC43" s="257" t="e">
        <f t="shared" ref="AC43:AC53" si="38">AB43/Z43</f>
        <v>#DIV/0!</v>
      </c>
      <c r="AD43" s="192"/>
      <c r="AE43" s="273">
        <f>AD43*INDEX('Select Year'!Z$19:AE$19,,MATCH($BN$5,'Select Year'!Z$10:AE$10,0))</f>
        <v>0</v>
      </c>
      <c r="AF43" s="256"/>
      <c r="AG43" s="257" t="e">
        <f t="shared" ref="AG43:AG53" si="39">AF43/AD43</f>
        <v>#DIV/0!</v>
      </c>
      <c r="AH43" s="192"/>
      <c r="AI43" s="273">
        <f>AH43*INDEX('Select Year'!Z$19:AE$19,,MATCH($BN$5,'Select Year'!Z$10:AE$10,0))</f>
        <v>0</v>
      </c>
      <c r="AJ43" s="256"/>
      <c r="AK43" s="257" t="e">
        <f t="shared" ref="AK43:AK53" si="40">AJ43/AH43</f>
        <v>#DIV/0!</v>
      </c>
      <c r="AL43" s="192"/>
      <c r="AM43" s="273">
        <f>AL43*INDEX('Select Year'!Z$19:AE$19,,MATCH($BN$5,'Select Year'!Z$10:AE$10,0))</f>
        <v>0</v>
      </c>
      <c r="AN43" s="256"/>
      <c r="AO43" s="257" t="e">
        <f t="shared" ref="AO43:AO53" si="41">AN43/AL43</f>
        <v>#DIV/0!</v>
      </c>
      <c r="AP43" s="192"/>
      <c r="AQ43" s="273">
        <f>AP43*INDEX('Select Year'!Z$19:AE$19,,MATCH($BN$5,'Select Year'!Z$10:AE$10,0))</f>
        <v>0</v>
      </c>
      <c r="AR43" s="256"/>
      <c r="AS43" s="257" t="e">
        <f t="shared" ref="AS43:AS53" si="42">AR43/AP43</f>
        <v>#DIV/0!</v>
      </c>
      <c r="AT43" s="192"/>
      <c r="AU43" s="273">
        <f>AT43*INDEX('Select Year'!Z$19:AE$19,,MATCH($BN$5,'Select Year'!Z$10:AE$10,0))</f>
        <v>0</v>
      </c>
      <c r="AV43" s="256"/>
      <c r="AW43" s="297" t="e">
        <f t="shared" ref="AW43:AW53" si="43">AV43/AT43</f>
        <v>#DIV/0!</v>
      </c>
      <c r="CZ43" s="121"/>
    </row>
    <row r="44" spans="1:104" ht="14.25" customHeight="1" x14ac:dyDescent="0.2">
      <c r="A44" s="9" t="e">
        <f>B44&amp;#REF!</f>
        <v>#REF!</v>
      </c>
      <c r="B44" s="85" t="s">
        <v>2</v>
      </c>
      <c r="C44" s="49">
        <f t="shared" si="29"/>
        <v>0</v>
      </c>
      <c r="D44" s="309">
        <f t="shared" si="30"/>
        <v>19000</v>
      </c>
      <c r="E44" s="273">
        <f>D44*INDEX('Select Year'!Z$19:AE$19,,MATCH($BN$5,'Select Year'!Z$10:AE$10,0))</f>
        <v>193134.99999999997</v>
      </c>
      <c r="F44" s="284">
        <f t="shared" si="31"/>
        <v>9300</v>
      </c>
      <c r="G44" s="285">
        <f t="shared" si="32"/>
        <v>0.48947368421052634</v>
      </c>
      <c r="H44" s="285">
        <f t="shared" si="33"/>
        <v>4.815284645455252E-2</v>
      </c>
      <c r="I44" s="183" t="e">
        <f>E44*INDEX('Select Year'!AA$11:AC$15,MATCH('Marked Gasoil'!C44,'Select Year'!W$11:W$15,0),MATCH($BN$5,'Select Year'!AA$10:AC$10,0))</f>
        <v>#N/A</v>
      </c>
      <c r="J44" s="192">
        <v>10000</v>
      </c>
      <c r="K44" s="273">
        <f>J44*INDEX('Select Year'!Z$19:AE$19,,MATCH($BN$5,'Select Year'!Z$10:AE$10,0))</f>
        <v>101649.99999999999</v>
      </c>
      <c r="L44" s="256">
        <v>4900</v>
      </c>
      <c r="M44" s="257">
        <f t="shared" si="34"/>
        <v>0.49</v>
      </c>
      <c r="N44" s="192">
        <v>9000</v>
      </c>
      <c r="O44" s="273">
        <f>N44*INDEX('Select Year'!Z$19:AE$19,,MATCH($BN$5,'Select Year'!Z$10:AE$10,0))</f>
        <v>91484.999999999985</v>
      </c>
      <c r="P44" s="256">
        <v>4400</v>
      </c>
      <c r="Q44" s="257">
        <f t="shared" si="35"/>
        <v>0.48888888888888887</v>
      </c>
      <c r="R44" s="192"/>
      <c r="S44" s="273">
        <f>R44*INDEX('Select Year'!Z$19:AE$19,,MATCH($BN$5,'Select Year'!Z$10:AE$10,0))</f>
        <v>0</v>
      </c>
      <c r="T44" s="256"/>
      <c r="U44" s="257" t="e">
        <f t="shared" si="36"/>
        <v>#DIV/0!</v>
      </c>
      <c r="V44" s="192"/>
      <c r="W44" s="273">
        <f>V44*INDEX('Select Year'!Z$19:AE$19,,MATCH($BN$5,'Select Year'!Z$10:AE$10,0))</f>
        <v>0</v>
      </c>
      <c r="X44" s="256"/>
      <c r="Y44" s="257" t="e">
        <f t="shared" si="37"/>
        <v>#DIV/0!</v>
      </c>
      <c r="Z44" s="192"/>
      <c r="AA44" s="273">
        <f>Z44*INDEX('Select Year'!Z$19:AE$19,,MATCH($BN$5,'Select Year'!Z$10:AE$10,0))</f>
        <v>0</v>
      </c>
      <c r="AB44" s="256"/>
      <c r="AC44" s="257" t="e">
        <f t="shared" si="38"/>
        <v>#DIV/0!</v>
      </c>
      <c r="AD44" s="192"/>
      <c r="AE44" s="273">
        <f>AD44*INDEX('Select Year'!Z$19:AE$19,,MATCH($BN$5,'Select Year'!Z$10:AE$10,0))</f>
        <v>0</v>
      </c>
      <c r="AF44" s="256"/>
      <c r="AG44" s="257" t="e">
        <f t="shared" si="39"/>
        <v>#DIV/0!</v>
      </c>
      <c r="AH44" s="192"/>
      <c r="AI44" s="273">
        <f>AH44*INDEX('Select Year'!Z$19:AE$19,,MATCH($BN$5,'Select Year'!Z$10:AE$10,0))</f>
        <v>0</v>
      </c>
      <c r="AJ44" s="256"/>
      <c r="AK44" s="257" t="e">
        <f t="shared" si="40"/>
        <v>#DIV/0!</v>
      </c>
      <c r="AL44" s="192"/>
      <c r="AM44" s="273">
        <f>AL44*INDEX('Select Year'!Z$19:AE$19,,MATCH($BN$5,'Select Year'!Z$10:AE$10,0))</f>
        <v>0</v>
      </c>
      <c r="AN44" s="256"/>
      <c r="AO44" s="257" t="e">
        <f t="shared" si="41"/>
        <v>#DIV/0!</v>
      </c>
      <c r="AP44" s="192"/>
      <c r="AQ44" s="273">
        <f>AP44*INDEX('Select Year'!Z$19:AE$19,,MATCH($BN$5,'Select Year'!Z$10:AE$10,0))</f>
        <v>0</v>
      </c>
      <c r="AR44" s="256"/>
      <c r="AS44" s="257" t="e">
        <f t="shared" si="42"/>
        <v>#DIV/0!</v>
      </c>
      <c r="AT44" s="192"/>
      <c r="AU44" s="273">
        <f>AT44*INDEX('Select Year'!Z$19:AE$19,,MATCH($BN$5,'Select Year'!Z$10:AE$10,0))</f>
        <v>0</v>
      </c>
      <c r="AV44" s="256"/>
      <c r="AW44" s="297" t="e">
        <f t="shared" si="43"/>
        <v>#DIV/0!</v>
      </c>
      <c r="CZ44" s="121"/>
    </row>
    <row r="45" spans="1:104" ht="14.25" customHeight="1" x14ac:dyDescent="0.2">
      <c r="A45" s="9" t="e">
        <f>B45&amp;#REF!</f>
        <v>#REF!</v>
      </c>
      <c r="B45" s="85" t="s">
        <v>3</v>
      </c>
      <c r="C45" s="49">
        <f t="shared" si="29"/>
        <v>0</v>
      </c>
      <c r="D45" s="309">
        <f t="shared" si="30"/>
        <v>17800</v>
      </c>
      <c r="E45" s="273">
        <f>D45*INDEX('Select Year'!Z$19:AE$19,,MATCH($BN$5,'Select Year'!Z$10:AE$10,0))</f>
        <v>180936.99999999997</v>
      </c>
      <c r="F45" s="284">
        <f t="shared" si="31"/>
        <v>8855</v>
      </c>
      <c r="G45" s="285">
        <f t="shared" si="32"/>
        <v>0.49747191011235953</v>
      </c>
      <c r="H45" s="285">
        <f t="shared" si="33"/>
        <v>4.893968618911556E-2</v>
      </c>
      <c r="I45" s="183" t="e">
        <f>E45*INDEX('Select Year'!AA$11:AC$15,MATCH('Marked Gasoil'!C45,'Select Year'!W$11:W$15,0),MATCH($BN$5,'Select Year'!AA$10:AC$10,0))</f>
        <v>#N/A</v>
      </c>
      <c r="J45" s="192">
        <v>10000</v>
      </c>
      <c r="K45" s="273">
        <f>J45*INDEX('Select Year'!Z$19:AE$19,,MATCH($BN$5,'Select Year'!Z$10:AE$10,0))</f>
        <v>101649.99999999999</v>
      </c>
      <c r="L45" s="256">
        <v>4905</v>
      </c>
      <c r="M45" s="257">
        <f t="shared" si="34"/>
        <v>0.49049999999999999</v>
      </c>
      <c r="N45" s="192">
        <v>7800</v>
      </c>
      <c r="O45" s="273">
        <f>N45*INDEX('Select Year'!Z$19:AE$19,,MATCH($BN$5,'Select Year'!Z$10:AE$10,0))</f>
        <v>79287</v>
      </c>
      <c r="P45" s="256">
        <v>3950</v>
      </c>
      <c r="Q45" s="257">
        <f t="shared" si="35"/>
        <v>0.50641025641025639</v>
      </c>
      <c r="R45" s="192"/>
      <c r="S45" s="273">
        <f>R45*INDEX('Select Year'!Z$19:AE$19,,MATCH($BN$5,'Select Year'!Z$10:AE$10,0))</f>
        <v>0</v>
      </c>
      <c r="T45" s="256"/>
      <c r="U45" s="257" t="e">
        <f t="shared" si="36"/>
        <v>#DIV/0!</v>
      </c>
      <c r="V45" s="192"/>
      <c r="W45" s="273">
        <f>V45*INDEX('Select Year'!Z$19:AE$19,,MATCH($BN$5,'Select Year'!Z$10:AE$10,0))</f>
        <v>0</v>
      </c>
      <c r="X45" s="256"/>
      <c r="Y45" s="257" t="e">
        <f t="shared" si="37"/>
        <v>#DIV/0!</v>
      </c>
      <c r="Z45" s="192"/>
      <c r="AA45" s="273">
        <f>Z45*INDEX('Select Year'!Z$19:AE$19,,MATCH($BN$5,'Select Year'!Z$10:AE$10,0))</f>
        <v>0</v>
      </c>
      <c r="AB45" s="256"/>
      <c r="AC45" s="257" t="e">
        <f t="shared" si="38"/>
        <v>#DIV/0!</v>
      </c>
      <c r="AD45" s="192"/>
      <c r="AE45" s="273">
        <f>AD45*INDEX('Select Year'!Z$19:AE$19,,MATCH($BN$5,'Select Year'!Z$10:AE$10,0))</f>
        <v>0</v>
      </c>
      <c r="AF45" s="256"/>
      <c r="AG45" s="257" t="e">
        <f t="shared" si="39"/>
        <v>#DIV/0!</v>
      </c>
      <c r="AH45" s="192"/>
      <c r="AI45" s="273">
        <f>AH45*INDEX('Select Year'!Z$19:AE$19,,MATCH($BN$5,'Select Year'!Z$10:AE$10,0))</f>
        <v>0</v>
      </c>
      <c r="AJ45" s="256"/>
      <c r="AK45" s="257" t="e">
        <f t="shared" si="40"/>
        <v>#DIV/0!</v>
      </c>
      <c r="AL45" s="192"/>
      <c r="AM45" s="273">
        <f>AL45*INDEX('Select Year'!Z$19:AE$19,,MATCH($BN$5,'Select Year'!Z$10:AE$10,0))</f>
        <v>0</v>
      </c>
      <c r="AN45" s="256"/>
      <c r="AO45" s="257" t="e">
        <f t="shared" si="41"/>
        <v>#DIV/0!</v>
      </c>
      <c r="AP45" s="192"/>
      <c r="AQ45" s="273">
        <f>AP45*INDEX('Select Year'!Z$19:AE$19,,MATCH($BN$5,'Select Year'!Z$10:AE$10,0))</f>
        <v>0</v>
      </c>
      <c r="AR45" s="256"/>
      <c r="AS45" s="257" t="e">
        <f t="shared" si="42"/>
        <v>#DIV/0!</v>
      </c>
      <c r="AT45" s="192"/>
      <c r="AU45" s="273">
        <f>AT45*INDEX('Select Year'!Z$19:AE$19,,MATCH($BN$5,'Select Year'!Z$10:AE$10,0))</f>
        <v>0</v>
      </c>
      <c r="AV45" s="256"/>
      <c r="AW45" s="297" t="e">
        <f t="shared" si="43"/>
        <v>#DIV/0!</v>
      </c>
      <c r="CZ45" s="121"/>
    </row>
    <row r="46" spans="1:104" ht="14.25" customHeight="1" x14ac:dyDescent="0.2">
      <c r="A46" s="9" t="e">
        <f>B46&amp;#REF!</f>
        <v>#REF!</v>
      </c>
      <c r="B46" s="85" t="s">
        <v>4</v>
      </c>
      <c r="C46" s="49">
        <f t="shared" si="29"/>
        <v>0</v>
      </c>
      <c r="D46" s="309">
        <f t="shared" si="30"/>
        <v>9900</v>
      </c>
      <c r="E46" s="273">
        <f>D46*INDEX('Select Year'!Z$19:AE$19,,MATCH($BN$5,'Select Year'!Z$10:AE$10,0))</f>
        <v>100633.49999999999</v>
      </c>
      <c r="F46" s="284">
        <f t="shared" si="31"/>
        <v>4850</v>
      </c>
      <c r="G46" s="285">
        <f t="shared" si="32"/>
        <v>0.48989898989898989</v>
      </c>
      <c r="H46" s="285">
        <f t="shared" si="33"/>
        <v>4.8194686660008854E-2</v>
      </c>
      <c r="I46" s="183" t="e">
        <f>E46*INDEX('Select Year'!AA$11:AC$15,MATCH('Marked Gasoil'!C46,'Select Year'!W$11:W$15,0),MATCH($BN$5,'Select Year'!AA$10:AC$10,0))</f>
        <v>#N/A</v>
      </c>
      <c r="J46" s="192">
        <v>9900</v>
      </c>
      <c r="K46" s="273">
        <f>J46*INDEX('Select Year'!Z$19:AE$19,,MATCH($BN$5,'Select Year'!Z$10:AE$10,0))</f>
        <v>100633.49999999999</v>
      </c>
      <c r="L46" s="256">
        <v>4850</v>
      </c>
      <c r="M46" s="257">
        <f t="shared" si="34"/>
        <v>0.48989898989898989</v>
      </c>
      <c r="N46" s="192"/>
      <c r="O46" s="273">
        <f>N46*INDEX('Select Year'!Z$19:AE$19,,MATCH($BN$5,'Select Year'!Z$10:AE$10,0))</f>
        <v>0</v>
      </c>
      <c r="P46" s="256"/>
      <c r="Q46" s="257" t="e">
        <f t="shared" si="35"/>
        <v>#DIV/0!</v>
      </c>
      <c r="R46" s="192"/>
      <c r="S46" s="273">
        <f>R46*INDEX('Select Year'!Z$19:AE$19,,MATCH($BN$5,'Select Year'!Z$10:AE$10,0))</f>
        <v>0</v>
      </c>
      <c r="T46" s="256"/>
      <c r="U46" s="257" t="e">
        <f t="shared" si="36"/>
        <v>#DIV/0!</v>
      </c>
      <c r="V46" s="192"/>
      <c r="W46" s="273">
        <f>V46*INDEX('Select Year'!Z$19:AE$19,,MATCH($BN$5,'Select Year'!Z$10:AE$10,0))</f>
        <v>0</v>
      </c>
      <c r="X46" s="256"/>
      <c r="Y46" s="257" t="e">
        <f t="shared" si="37"/>
        <v>#DIV/0!</v>
      </c>
      <c r="Z46" s="192"/>
      <c r="AA46" s="273">
        <f>Z46*INDEX('Select Year'!Z$19:AE$19,,MATCH($BN$5,'Select Year'!Z$10:AE$10,0))</f>
        <v>0</v>
      </c>
      <c r="AB46" s="256"/>
      <c r="AC46" s="257" t="e">
        <f t="shared" si="38"/>
        <v>#DIV/0!</v>
      </c>
      <c r="AD46" s="192"/>
      <c r="AE46" s="273">
        <f>AD46*INDEX('Select Year'!Z$19:AE$19,,MATCH($BN$5,'Select Year'!Z$10:AE$10,0))</f>
        <v>0</v>
      </c>
      <c r="AF46" s="256"/>
      <c r="AG46" s="257" t="e">
        <f t="shared" si="39"/>
        <v>#DIV/0!</v>
      </c>
      <c r="AH46" s="192"/>
      <c r="AI46" s="273">
        <f>AH46*INDEX('Select Year'!Z$19:AE$19,,MATCH($BN$5,'Select Year'!Z$10:AE$10,0))</f>
        <v>0</v>
      </c>
      <c r="AJ46" s="256"/>
      <c r="AK46" s="257" t="e">
        <f t="shared" si="40"/>
        <v>#DIV/0!</v>
      </c>
      <c r="AL46" s="192"/>
      <c r="AM46" s="273">
        <f>AL46*INDEX('Select Year'!Z$19:AE$19,,MATCH($BN$5,'Select Year'!Z$10:AE$10,0))</f>
        <v>0</v>
      </c>
      <c r="AN46" s="256"/>
      <c r="AO46" s="257" t="e">
        <f t="shared" si="41"/>
        <v>#DIV/0!</v>
      </c>
      <c r="AP46" s="192"/>
      <c r="AQ46" s="273">
        <f>AP46*INDEX('Select Year'!Z$19:AE$19,,MATCH($BN$5,'Select Year'!Z$10:AE$10,0))</f>
        <v>0</v>
      </c>
      <c r="AR46" s="256"/>
      <c r="AS46" s="257" t="e">
        <f t="shared" si="42"/>
        <v>#DIV/0!</v>
      </c>
      <c r="AT46" s="192"/>
      <c r="AU46" s="273">
        <f>AT46*INDEX('Select Year'!Z$19:AE$19,,MATCH($BN$5,'Select Year'!Z$10:AE$10,0))</f>
        <v>0</v>
      </c>
      <c r="AV46" s="256"/>
      <c r="AW46" s="297" t="e">
        <f t="shared" si="43"/>
        <v>#DIV/0!</v>
      </c>
      <c r="CZ46" s="121"/>
    </row>
    <row r="47" spans="1:104" ht="14.25" customHeight="1" x14ac:dyDescent="0.2">
      <c r="A47" s="9" t="e">
        <f>B47&amp;#REF!</f>
        <v>#REF!</v>
      </c>
      <c r="B47" s="85" t="s">
        <v>5</v>
      </c>
      <c r="C47" s="49">
        <f t="shared" si="29"/>
        <v>0</v>
      </c>
      <c r="D47" s="309">
        <f t="shared" si="30"/>
        <v>11000</v>
      </c>
      <c r="E47" s="273">
        <f>D47*INDEX('Select Year'!Z$19:AE$19,,MATCH($BN$5,'Select Year'!Z$10:AE$10,0))</f>
        <v>111814.99999999999</v>
      </c>
      <c r="F47" s="284">
        <f t="shared" si="31"/>
        <v>5400</v>
      </c>
      <c r="G47" s="285">
        <f t="shared" si="32"/>
        <v>0.49090909090909091</v>
      </c>
      <c r="H47" s="285">
        <f t="shared" si="33"/>
        <v>4.8294057147967633E-2</v>
      </c>
      <c r="I47" s="183" t="e">
        <f>E47*INDEX('Select Year'!AA$11:AC$15,MATCH('Marked Gasoil'!C47,'Select Year'!W$11:W$15,0),MATCH($BN$5,'Select Year'!AA$10:AC$10,0))</f>
        <v>#N/A</v>
      </c>
      <c r="J47" s="192">
        <v>11000</v>
      </c>
      <c r="K47" s="273">
        <f>J47*INDEX('Select Year'!Z$19:AE$19,,MATCH($BN$5,'Select Year'!Z$10:AE$10,0))</f>
        <v>111814.99999999999</v>
      </c>
      <c r="L47" s="256">
        <v>5400</v>
      </c>
      <c r="M47" s="257">
        <f t="shared" si="34"/>
        <v>0.49090909090909091</v>
      </c>
      <c r="N47" s="192"/>
      <c r="O47" s="273">
        <f>N47*INDEX('Select Year'!Z$19:AE$19,,MATCH($BN$5,'Select Year'!Z$10:AE$10,0))</f>
        <v>0</v>
      </c>
      <c r="P47" s="256"/>
      <c r="Q47" s="257" t="e">
        <f t="shared" si="35"/>
        <v>#DIV/0!</v>
      </c>
      <c r="R47" s="192"/>
      <c r="S47" s="273">
        <f>R47*INDEX('Select Year'!Z$19:AE$19,,MATCH($BN$5,'Select Year'!Z$10:AE$10,0))</f>
        <v>0</v>
      </c>
      <c r="T47" s="256"/>
      <c r="U47" s="257" t="e">
        <f t="shared" si="36"/>
        <v>#DIV/0!</v>
      </c>
      <c r="V47" s="192"/>
      <c r="W47" s="273">
        <f>V47*INDEX('Select Year'!Z$19:AE$19,,MATCH($BN$5,'Select Year'!Z$10:AE$10,0))</f>
        <v>0</v>
      </c>
      <c r="X47" s="256"/>
      <c r="Y47" s="257" t="e">
        <f t="shared" si="37"/>
        <v>#DIV/0!</v>
      </c>
      <c r="Z47" s="192"/>
      <c r="AA47" s="273">
        <f>Z47*INDEX('Select Year'!Z$19:AE$19,,MATCH($BN$5,'Select Year'!Z$10:AE$10,0))</f>
        <v>0</v>
      </c>
      <c r="AB47" s="256"/>
      <c r="AC47" s="257" t="e">
        <f t="shared" si="38"/>
        <v>#DIV/0!</v>
      </c>
      <c r="AD47" s="192"/>
      <c r="AE47" s="273">
        <f>AD47*INDEX('Select Year'!Z$19:AE$19,,MATCH($BN$5,'Select Year'!Z$10:AE$10,0))</f>
        <v>0</v>
      </c>
      <c r="AF47" s="256"/>
      <c r="AG47" s="257" t="e">
        <f t="shared" si="39"/>
        <v>#DIV/0!</v>
      </c>
      <c r="AH47" s="192"/>
      <c r="AI47" s="273">
        <f>AH47*INDEX('Select Year'!Z$19:AE$19,,MATCH($BN$5,'Select Year'!Z$10:AE$10,0))</f>
        <v>0</v>
      </c>
      <c r="AJ47" s="256"/>
      <c r="AK47" s="257" t="e">
        <f t="shared" si="40"/>
        <v>#DIV/0!</v>
      </c>
      <c r="AL47" s="192"/>
      <c r="AM47" s="273">
        <f>AL47*INDEX('Select Year'!Z$19:AE$19,,MATCH($BN$5,'Select Year'!Z$10:AE$10,0))</f>
        <v>0</v>
      </c>
      <c r="AN47" s="256"/>
      <c r="AO47" s="257" t="e">
        <f t="shared" si="41"/>
        <v>#DIV/0!</v>
      </c>
      <c r="AP47" s="192"/>
      <c r="AQ47" s="273">
        <f>AP47*INDEX('Select Year'!Z$19:AE$19,,MATCH($BN$5,'Select Year'!Z$10:AE$10,0))</f>
        <v>0</v>
      </c>
      <c r="AR47" s="256"/>
      <c r="AS47" s="257" t="e">
        <f t="shared" si="42"/>
        <v>#DIV/0!</v>
      </c>
      <c r="AT47" s="192"/>
      <c r="AU47" s="273">
        <f>AT47*INDEX('Select Year'!Z$19:AE$19,,MATCH($BN$5,'Select Year'!Z$10:AE$10,0))</f>
        <v>0</v>
      </c>
      <c r="AV47" s="256"/>
      <c r="AW47" s="297" t="e">
        <f t="shared" si="43"/>
        <v>#DIV/0!</v>
      </c>
      <c r="CZ47" s="121"/>
    </row>
    <row r="48" spans="1:104" ht="14.25" customHeight="1" x14ac:dyDescent="0.2">
      <c r="A48" s="9" t="e">
        <f>B48&amp;#REF!</f>
        <v>#REF!</v>
      </c>
      <c r="B48" s="85" t="s">
        <v>6</v>
      </c>
      <c r="C48" s="49">
        <f t="shared" si="29"/>
        <v>0</v>
      </c>
      <c r="D48" s="309">
        <f t="shared" si="30"/>
        <v>12000</v>
      </c>
      <c r="E48" s="273">
        <f>D48*INDEX('Select Year'!Z$19:AE$19,,MATCH($BN$5,'Select Year'!Z$10:AE$10,0))</f>
        <v>121979.99999999999</v>
      </c>
      <c r="F48" s="284">
        <f t="shared" si="31"/>
        <v>5850</v>
      </c>
      <c r="G48" s="285">
        <f t="shared" si="32"/>
        <v>0.48749999999999999</v>
      </c>
      <c r="H48" s="285">
        <f t="shared" si="33"/>
        <v>4.7958681751106742E-2</v>
      </c>
      <c r="I48" s="183" t="e">
        <f>E48*INDEX('Select Year'!AA$11:AC$15,MATCH('Marked Gasoil'!C48,'Select Year'!W$11:W$15,0),MATCH($BN$5,'Select Year'!AA$10:AC$10,0))</f>
        <v>#N/A</v>
      </c>
      <c r="J48" s="192">
        <v>12000</v>
      </c>
      <c r="K48" s="273">
        <f>J48*INDEX('Select Year'!Z$19:AE$19,,MATCH($BN$5,'Select Year'!Z$10:AE$10,0))</f>
        <v>121979.99999999999</v>
      </c>
      <c r="L48" s="256">
        <v>5850</v>
      </c>
      <c r="M48" s="257">
        <f t="shared" si="34"/>
        <v>0.48749999999999999</v>
      </c>
      <c r="N48" s="192"/>
      <c r="O48" s="273">
        <f>N48*INDEX('Select Year'!Z$19:AE$19,,MATCH($BN$5,'Select Year'!Z$10:AE$10,0))</f>
        <v>0</v>
      </c>
      <c r="P48" s="256"/>
      <c r="Q48" s="257" t="e">
        <f t="shared" si="35"/>
        <v>#DIV/0!</v>
      </c>
      <c r="R48" s="192"/>
      <c r="S48" s="273">
        <f>R48*INDEX('Select Year'!Z$19:AE$19,,MATCH($BN$5,'Select Year'!Z$10:AE$10,0))</f>
        <v>0</v>
      </c>
      <c r="T48" s="256"/>
      <c r="U48" s="257" t="e">
        <f t="shared" si="36"/>
        <v>#DIV/0!</v>
      </c>
      <c r="V48" s="192"/>
      <c r="W48" s="273">
        <f>V48*INDEX('Select Year'!Z$19:AE$19,,MATCH($BN$5,'Select Year'!Z$10:AE$10,0))</f>
        <v>0</v>
      </c>
      <c r="X48" s="256"/>
      <c r="Y48" s="257" t="e">
        <f t="shared" si="37"/>
        <v>#DIV/0!</v>
      </c>
      <c r="Z48" s="192"/>
      <c r="AA48" s="273">
        <f>Z48*INDEX('Select Year'!Z$19:AE$19,,MATCH($BN$5,'Select Year'!Z$10:AE$10,0))</f>
        <v>0</v>
      </c>
      <c r="AB48" s="256"/>
      <c r="AC48" s="257" t="e">
        <f t="shared" si="38"/>
        <v>#DIV/0!</v>
      </c>
      <c r="AD48" s="192"/>
      <c r="AE48" s="273">
        <f>AD48*INDEX('Select Year'!Z$19:AE$19,,MATCH($BN$5,'Select Year'!Z$10:AE$10,0))</f>
        <v>0</v>
      </c>
      <c r="AF48" s="256"/>
      <c r="AG48" s="257" t="e">
        <f t="shared" si="39"/>
        <v>#DIV/0!</v>
      </c>
      <c r="AH48" s="192"/>
      <c r="AI48" s="273">
        <f>AH48*INDEX('Select Year'!Z$19:AE$19,,MATCH($BN$5,'Select Year'!Z$10:AE$10,0))</f>
        <v>0</v>
      </c>
      <c r="AJ48" s="256"/>
      <c r="AK48" s="257" t="e">
        <f t="shared" si="40"/>
        <v>#DIV/0!</v>
      </c>
      <c r="AL48" s="192"/>
      <c r="AM48" s="273">
        <f>AL48*INDEX('Select Year'!Z$19:AE$19,,MATCH($BN$5,'Select Year'!Z$10:AE$10,0))</f>
        <v>0</v>
      </c>
      <c r="AN48" s="256"/>
      <c r="AO48" s="257" t="e">
        <f t="shared" si="41"/>
        <v>#DIV/0!</v>
      </c>
      <c r="AP48" s="192"/>
      <c r="AQ48" s="273">
        <f>AP48*INDEX('Select Year'!Z$19:AE$19,,MATCH($BN$5,'Select Year'!Z$10:AE$10,0))</f>
        <v>0</v>
      </c>
      <c r="AR48" s="256"/>
      <c r="AS48" s="257" t="e">
        <f t="shared" si="42"/>
        <v>#DIV/0!</v>
      </c>
      <c r="AT48" s="192"/>
      <c r="AU48" s="273">
        <f>AT48*INDEX('Select Year'!Z$19:AE$19,,MATCH($BN$5,'Select Year'!Z$10:AE$10,0))</f>
        <v>0</v>
      </c>
      <c r="AV48" s="256"/>
      <c r="AW48" s="297" t="e">
        <f t="shared" si="43"/>
        <v>#DIV/0!</v>
      </c>
      <c r="CZ48" s="121"/>
    </row>
    <row r="49" spans="1:104" ht="14.25" customHeight="1" x14ac:dyDescent="0.2">
      <c r="A49" s="9" t="e">
        <f>B49&amp;#REF!</f>
        <v>#REF!</v>
      </c>
      <c r="B49" s="85" t="s">
        <v>7</v>
      </c>
      <c r="C49" s="49">
        <f t="shared" si="29"/>
        <v>0</v>
      </c>
      <c r="D49" s="309">
        <f t="shared" si="30"/>
        <v>9000</v>
      </c>
      <c r="E49" s="273">
        <f>D49*INDEX('Select Year'!Z$19:AE$19,,MATCH($BN$5,'Select Year'!Z$10:AE$10,0))</f>
        <v>91484.999999999985</v>
      </c>
      <c r="F49" s="284">
        <f t="shared" si="31"/>
        <v>4380</v>
      </c>
      <c r="G49" s="285">
        <f t="shared" si="32"/>
        <v>0.48666666666666669</v>
      </c>
      <c r="H49" s="285">
        <f t="shared" si="33"/>
        <v>4.7876701098540753E-2</v>
      </c>
      <c r="I49" s="183" t="e">
        <f>E49*INDEX('Select Year'!AA$11:AC$15,MATCH('Marked Gasoil'!C49,'Select Year'!W$11:W$15,0),MATCH($BN$5,'Select Year'!AA$10:AC$10,0))</f>
        <v>#N/A</v>
      </c>
      <c r="J49" s="192">
        <v>9000</v>
      </c>
      <c r="K49" s="273">
        <f>J49*INDEX('Select Year'!Z$19:AE$19,,MATCH($BN$5,'Select Year'!Z$10:AE$10,0))</f>
        <v>91484.999999999985</v>
      </c>
      <c r="L49" s="256">
        <v>4380</v>
      </c>
      <c r="M49" s="257">
        <f t="shared" si="34"/>
        <v>0.48666666666666669</v>
      </c>
      <c r="N49" s="192"/>
      <c r="O49" s="273">
        <f>N49*INDEX('Select Year'!Z$19:AE$19,,MATCH($BN$5,'Select Year'!Z$10:AE$10,0))</f>
        <v>0</v>
      </c>
      <c r="P49" s="256"/>
      <c r="Q49" s="257" t="e">
        <f t="shared" si="35"/>
        <v>#DIV/0!</v>
      </c>
      <c r="R49" s="192"/>
      <c r="S49" s="273">
        <f>R49*INDEX('Select Year'!Z$19:AE$19,,MATCH($BN$5,'Select Year'!Z$10:AE$10,0))</f>
        <v>0</v>
      </c>
      <c r="T49" s="256"/>
      <c r="U49" s="257" t="e">
        <f t="shared" si="36"/>
        <v>#DIV/0!</v>
      </c>
      <c r="V49" s="192"/>
      <c r="W49" s="273">
        <f>V49*INDEX('Select Year'!Z$19:AE$19,,MATCH($BN$5,'Select Year'!Z$10:AE$10,0))</f>
        <v>0</v>
      </c>
      <c r="X49" s="256"/>
      <c r="Y49" s="257" t="e">
        <f t="shared" si="37"/>
        <v>#DIV/0!</v>
      </c>
      <c r="Z49" s="192"/>
      <c r="AA49" s="273">
        <f>Z49*INDEX('Select Year'!Z$19:AE$19,,MATCH($BN$5,'Select Year'!Z$10:AE$10,0))</f>
        <v>0</v>
      </c>
      <c r="AB49" s="256"/>
      <c r="AC49" s="257" t="e">
        <f t="shared" si="38"/>
        <v>#DIV/0!</v>
      </c>
      <c r="AD49" s="192"/>
      <c r="AE49" s="273">
        <f>AD49*INDEX('Select Year'!Z$19:AE$19,,MATCH($BN$5,'Select Year'!Z$10:AE$10,0))</f>
        <v>0</v>
      </c>
      <c r="AF49" s="256"/>
      <c r="AG49" s="257" t="e">
        <f t="shared" si="39"/>
        <v>#DIV/0!</v>
      </c>
      <c r="AH49" s="192"/>
      <c r="AI49" s="273">
        <f>AH49*INDEX('Select Year'!Z$19:AE$19,,MATCH($BN$5,'Select Year'!Z$10:AE$10,0))</f>
        <v>0</v>
      </c>
      <c r="AJ49" s="256"/>
      <c r="AK49" s="257" t="e">
        <f t="shared" si="40"/>
        <v>#DIV/0!</v>
      </c>
      <c r="AL49" s="192"/>
      <c r="AM49" s="273">
        <f>AL49*INDEX('Select Year'!Z$19:AE$19,,MATCH($BN$5,'Select Year'!Z$10:AE$10,0))</f>
        <v>0</v>
      </c>
      <c r="AN49" s="256"/>
      <c r="AO49" s="257" t="e">
        <f t="shared" si="41"/>
        <v>#DIV/0!</v>
      </c>
      <c r="AP49" s="192"/>
      <c r="AQ49" s="273">
        <f>AP49*INDEX('Select Year'!Z$19:AE$19,,MATCH($BN$5,'Select Year'!Z$10:AE$10,0))</f>
        <v>0</v>
      </c>
      <c r="AR49" s="256"/>
      <c r="AS49" s="257" t="e">
        <f t="shared" si="42"/>
        <v>#DIV/0!</v>
      </c>
      <c r="AT49" s="192"/>
      <c r="AU49" s="273">
        <f>AT49*INDEX('Select Year'!Z$19:AE$19,,MATCH($BN$5,'Select Year'!Z$10:AE$10,0))</f>
        <v>0</v>
      </c>
      <c r="AV49" s="256"/>
      <c r="AW49" s="297" t="e">
        <f t="shared" si="43"/>
        <v>#DIV/0!</v>
      </c>
      <c r="CZ49" s="121"/>
    </row>
    <row r="50" spans="1:104" ht="14.25" customHeight="1" x14ac:dyDescent="0.2">
      <c r="A50" s="9" t="e">
        <f>B50&amp;#REF!</f>
        <v>#REF!</v>
      </c>
      <c r="B50" s="85" t="s">
        <v>8</v>
      </c>
      <c r="C50" s="49">
        <f t="shared" si="29"/>
        <v>0</v>
      </c>
      <c r="D50" s="309">
        <f t="shared" si="30"/>
        <v>10500</v>
      </c>
      <c r="E50" s="273">
        <f>D50*INDEX('Select Year'!Z$19:AE$19,,MATCH($BN$5,'Select Year'!Z$10:AE$10,0))</f>
        <v>106732.49999999999</v>
      </c>
      <c r="F50" s="284">
        <f t="shared" si="31"/>
        <v>5150</v>
      </c>
      <c r="G50" s="285">
        <f t="shared" si="32"/>
        <v>0.49047619047619045</v>
      </c>
      <c r="H50" s="285">
        <f t="shared" si="33"/>
        <v>4.8251469795985297E-2</v>
      </c>
      <c r="I50" s="183" t="e">
        <f>E50*INDEX('Select Year'!AA$11:AC$15,MATCH('Marked Gasoil'!C50,'Select Year'!W$11:W$15,0),MATCH($BN$5,'Select Year'!AA$10:AC$10,0))</f>
        <v>#N/A</v>
      </c>
      <c r="J50" s="192">
        <v>10500</v>
      </c>
      <c r="K50" s="273">
        <f>J50*INDEX('Select Year'!Z$19:AE$19,,MATCH($BN$5,'Select Year'!Z$10:AE$10,0))</f>
        <v>106732.49999999999</v>
      </c>
      <c r="L50" s="256">
        <v>5150</v>
      </c>
      <c r="M50" s="257">
        <f t="shared" si="34"/>
        <v>0.49047619047619045</v>
      </c>
      <c r="N50" s="192"/>
      <c r="O50" s="273">
        <f>N50*INDEX('Select Year'!Z$19:AE$19,,MATCH($BN$5,'Select Year'!Z$10:AE$10,0))</f>
        <v>0</v>
      </c>
      <c r="P50" s="256"/>
      <c r="Q50" s="257" t="e">
        <f t="shared" si="35"/>
        <v>#DIV/0!</v>
      </c>
      <c r="R50" s="192"/>
      <c r="S50" s="273">
        <f>R50*INDEX('Select Year'!Z$19:AE$19,,MATCH($BN$5,'Select Year'!Z$10:AE$10,0))</f>
        <v>0</v>
      </c>
      <c r="T50" s="256"/>
      <c r="U50" s="257" t="e">
        <f t="shared" si="36"/>
        <v>#DIV/0!</v>
      </c>
      <c r="V50" s="192"/>
      <c r="W50" s="273">
        <f>V50*INDEX('Select Year'!Z$19:AE$19,,MATCH($BN$5,'Select Year'!Z$10:AE$10,0))</f>
        <v>0</v>
      </c>
      <c r="X50" s="256"/>
      <c r="Y50" s="257" t="e">
        <f t="shared" si="37"/>
        <v>#DIV/0!</v>
      </c>
      <c r="Z50" s="192"/>
      <c r="AA50" s="273">
        <f>Z50*INDEX('Select Year'!Z$19:AE$19,,MATCH($BN$5,'Select Year'!Z$10:AE$10,0))</f>
        <v>0</v>
      </c>
      <c r="AB50" s="256"/>
      <c r="AC50" s="257" t="e">
        <f t="shared" si="38"/>
        <v>#DIV/0!</v>
      </c>
      <c r="AD50" s="192"/>
      <c r="AE50" s="273">
        <f>AD50*INDEX('Select Year'!Z$19:AE$19,,MATCH($BN$5,'Select Year'!Z$10:AE$10,0))</f>
        <v>0</v>
      </c>
      <c r="AF50" s="256"/>
      <c r="AG50" s="257" t="e">
        <f t="shared" si="39"/>
        <v>#DIV/0!</v>
      </c>
      <c r="AH50" s="192"/>
      <c r="AI50" s="273">
        <f>AH50*INDEX('Select Year'!Z$19:AE$19,,MATCH($BN$5,'Select Year'!Z$10:AE$10,0))</f>
        <v>0</v>
      </c>
      <c r="AJ50" s="256"/>
      <c r="AK50" s="257" t="e">
        <f t="shared" si="40"/>
        <v>#DIV/0!</v>
      </c>
      <c r="AL50" s="192"/>
      <c r="AM50" s="273">
        <f>AL50*INDEX('Select Year'!Z$19:AE$19,,MATCH($BN$5,'Select Year'!Z$10:AE$10,0))</f>
        <v>0</v>
      </c>
      <c r="AN50" s="256"/>
      <c r="AO50" s="257" t="e">
        <f t="shared" si="41"/>
        <v>#DIV/0!</v>
      </c>
      <c r="AP50" s="192"/>
      <c r="AQ50" s="273">
        <f>AP50*INDEX('Select Year'!Z$19:AE$19,,MATCH($BN$5,'Select Year'!Z$10:AE$10,0))</f>
        <v>0</v>
      </c>
      <c r="AR50" s="256"/>
      <c r="AS50" s="257" t="e">
        <f t="shared" si="42"/>
        <v>#DIV/0!</v>
      </c>
      <c r="AT50" s="192"/>
      <c r="AU50" s="273">
        <f>AT50*INDEX('Select Year'!Z$19:AE$19,,MATCH($BN$5,'Select Year'!Z$10:AE$10,0))</f>
        <v>0</v>
      </c>
      <c r="AV50" s="256"/>
      <c r="AW50" s="297" t="e">
        <f t="shared" si="43"/>
        <v>#DIV/0!</v>
      </c>
      <c r="CZ50" s="121"/>
    </row>
    <row r="51" spans="1:104" ht="14.25" customHeight="1" x14ac:dyDescent="0.2">
      <c r="A51" s="9" t="e">
        <f>B51&amp;#REF!</f>
        <v>#REF!</v>
      </c>
      <c r="B51" s="85" t="s">
        <v>9</v>
      </c>
      <c r="C51" s="49">
        <f t="shared" si="29"/>
        <v>0</v>
      </c>
      <c r="D51" s="309">
        <f t="shared" si="30"/>
        <v>11000</v>
      </c>
      <c r="E51" s="273">
        <f>D51*INDEX('Select Year'!Z$19:AE$19,,MATCH($BN$5,'Select Year'!Z$10:AE$10,0))</f>
        <v>111814.99999999999</v>
      </c>
      <c r="F51" s="284">
        <f t="shared" si="31"/>
        <v>5200</v>
      </c>
      <c r="G51" s="285">
        <f t="shared" si="32"/>
        <v>0.47272727272727272</v>
      </c>
      <c r="H51" s="285">
        <f t="shared" si="33"/>
        <v>4.650538836470957E-2</v>
      </c>
      <c r="I51" s="183" t="e">
        <f>E51*INDEX('Select Year'!AA$11:AC$15,MATCH('Marked Gasoil'!C51,'Select Year'!W$11:W$15,0),MATCH($BN$5,'Select Year'!AA$10:AC$10,0))</f>
        <v>#N/A</v>
      </c>
      <c r="J51" s="192">
        <v>11000</v>
      </c>
      <c r="K51" s="273">
        <f>J51*INDEX('Select Year'!Z$19:AE$19,,MATCH($BN$5,'Select Year'!Z$10:AE$10,0))</f>
        <v>111814.99999999999</v>
      </c>
      <c r="L51" s="256">
        <v>5200</v>
      </c>
      <c r="M51" s="257">
        <f t="shared" si="34"/>
        <v>0.47272727272727272</v>
      </c>
      <c r="N51" s="192"/>
      <c r="O51" s="273">
        <f>N51*INDEX('Select Year'!Z$19:AE$19,,MATCH($BN$5,'Select Year'!Z$10:AE$10,0))</f>
        <v>0</v>
      </c>
      <c r="P51" s="256"/>
      <c r="Q51" s="257" t="e">
        <f t="shared" si="35"/>
        <v>#DIV/0!</v>
      </c>
      <c r="R51" s="192"/>
      <c r="S51" s="273">
        <f>R51*INDEX('Select Year'!Z$19:AE$19,,MATCH($BN$5,'Select Year'!Z$10:AE$10,0))</f>
        <v>0</v>
      </c>
      <c r="T51" s="256"/>
      <c r="U51" s="257" t="e">
        <f t="shared" si="36"/>
        <v>#DIV/0!</v>
      </c>
      <c r="V51" s="192"/>
      <c r="W51" s="273">
        <f>V51*INDEX('Select Year'!Z$19:AE$19,,MATCH($BN$5,'Select Year'!Z$10:AE$10,0))</f>
        <v>0</v>
      </c>
      <c r="X51" s="256"/>
      <c r="Y51" s="257" t="e">
        <f t="shared" si="37"/>
        <v>#DIV/0!</v>
      </c>
      <c r="Z51" s="192"/>
      <c r="AA51" s="273">
        <f>Z51*INDEX('Select Year'!Z$19:AE$19,,MATCH($BN$5,'Select Year'!Z$10:AE$10,0))</f>
        <v>0</v>
      </c>
      <c r="AB51" s="256"/>
      <c r="AC51" s="257" t="e">
        <f t="shared" si="38"/>
        <v>#DIV/0!</v>
      </c>
      <c r="AD51" s="192"/>
      <c r="AE51" s="273">
        <f>AD51*INDEX('Select Year'!Z$19:AE$19,,MATCH($BN$5,'Select Year'!Z$10:AE$10,0))</f>
        <v>0</v>
      </c>
      <c r="AF51" s="256"/>
      <c r="AG51" s="257" t="e">
        <f t="shared" si="39"/>
        <v>#DIV/0!</v>
      </c>
      <c r="AH51" s="192"/>
      <c r="AI51" s="273">
        <f>AH51*INDEX('Select Year'!Z$19:AE$19,,MATCH($BN$5,'Select Year'!Z$10:AE$10,0))</f>
        <v>0</v>
      </c>
      <c r="AJ51" s="256"/>
      <c r="AK51" s="257" t="e">
        <f t="shared" si="40"/>
        <v>#DIV/0!</v>
      </c>
      <c r="AL51" s="192"/>
      <c r="AM51" s="273">
        <f>AL51*INDEX('Select Year'!Z$19:AE$19,,MATCH($BN$5,'Select Year'!Z$10:AE$10,0))</f>
        <v>0</v>
      </c>
      <c r="AN51" s="256"/>
      <c r="AO51" s="257" t="e">
        <f t="shared" si="41"/>
        <v>#DIV/0!</v>
      </c>
      <c r="AP51" s="192"/>
      <c r="AQ51" s="273">
        <f>AP51*INDEX('Select Year'!Z$19:AE$19,,MATCH($BN$5,'Select Year'!Z$10:AE$10,0))</f>
        <v>0</v>
      </c>
      <c r="AR51" s="256"/>
      <c r="AS51" s="257" t="e">
        <f t="shared" si="42"/>
        <v>#DIV/0!</v>
      </c>
      <c r="AT51" s="192"/>
      <c r="AU51" s="273">
        <f>AT51*INDEX('Select Year'!Z$19:AE$19,,MATCH($BN$5,'Select Year'!Z$10:AE$10,0))</f>
        <v>0</v>
      </c>
      <c r="AV51" s="256"/>
      <c r="AW51" s="297" t="e">
        <f t="shared" si="43"/>
        <v>#DIV/0!</v>
      </c>
      <c r="CZ51" s="121"/>
    </row>
    <row r="52" spans="1:104" ht="14.25" customHeight="1" x14ac:dyDescent="0.2">
      <c r="A52" s="9" t="e">
        <f>B52&amp;#REF!</f>
        <v>#REF!</v>
      </c>
      <c r="B52" s="85" t="s">
        <v>10</v>
      </c>
      <c r="C52" s="49">
        <f t="shared" si="29"/>
        <v>0</v>
      </c>
      <c r="D52" s="309">
        <f t="shared" si="30"/>
        <v>19000</v>
      </c>
      <c r="E52" s="273">
        <f>D52*INDEX('Select Year'!Z$19:AE$19,,MATCH($BN$5,'Select Year'!Z$10:AE$10,0))</f>
        <v>193134.99999999997</v>
      </c>
      <c r="F52" s="284">
        <f t="shared" si="31"/>
        <v>9050</v>
      </c>
      <c r="G52" s="285">
        <f t="shared" si="32"/>
        <v>0.47631578947368419</v>
      </c>
      <c r="H52" s="285">
        <f t="shared" si="33"/>
        <v>4.6858415098247348E-2</v>
      </c>
      <c r="I52" s="183" t="e">
        <f>E52*INDEX('Select Year'!AA$11:AC$15,MATCH('Marked Gasoil'!C52,'Select Year'!W$11:W$15,0),MATCH($BN$5,'Select Year'!AA$10:AC$10,0))</f>
        <v>#N/A</v>
      </c>
      <c r="J52" s="192">
        <v>11000</v>
      </c>
      <c r="K52" s="273">
        <f>J52*INDEX('Select Year'!Z$19:AE$19,,MATCH($BN$5,'Select Year'!Z$10:AE$10,0))</f>
        <v>111814.99999999999</v>
      </c>
      <c r="L52" s="256">
        <v>5150</v>
      </c>
      <c r="M52" s="257">
        <f t="shared" si="34"/>
        <v>0.4681818181818182</v>
      </c>
      <c r="N52" s="192">
        <v>8000</v>
      </c>
      <c r="O52" s="273">
        <f>N52*INDEX('Select Year'!Z$19:AE$19,,MATCH($BN$5,'Select Year'!Z$10:AE$10,0))</f>
        <v>81320</v>
      </c>
      <c r="P52" s="256">
        <v>3900</v>
      </c>
      <c r="Q52" s="257">
        <f t="shared" si="35"/>
        <v>0.48749999999999999</v>
      </c>
      <c r="R52" s="192"/>
      <c r="S52" s="273">
        <f>R52*INDEX('Select Year'!Z$19:AE$19,,MATCH($BN$5,'Select Year'!Z$10:AE$10,0))</f>
        <v>0</v>
      </c>
      <c r="T52" s="256"/>
      <c r="U52" s="257" t="e">
        <f t="shared" si="36"/>
        <v>#DIV/0!</v>
      </c>
      <c r="V52" s="192"/>
      <c r="W52" s="273">
        <f>V52*INDEX('Select Year'!Z$19:AE$19,,MATCH($BN$5,'Select Year'!Z$10:AE$10,0))</f>
        <v>0</v>
      </c>
      <c r="X52" s="256"/>
      <c r="Y52" s="257" t="e">
        <f t="shared" si="37"/>
        <v>#DIV/0!</v>
      </c>
      <c r="Z52" s="192"/>
      <c r="AA52" s="273">
        <f>Z52*INDEX('Select Year'!Z$19:AE$19,,MATCH($BN$5,'Select Year'!Z$10:AE$10,0))</f>
        <v>0</v>
      </c>
      <c r="AB52" s="256"/>
      <c r="AC52" s="257" t="e">
        <f t="shared" si="38"/>
        <v>#DIV/0!</v>
      </c>
      <c r="AD52" s="192"/>
      <c r="AE52" s="273">
        <f>AD52*INDEX('Select Year'!Z$19:AE$19,,MATCH($BN$5,'Select Year'!Z$10:AE$10,0))</f>
        <v>0</v>
      </c>
      <c r="AF52" s="256"/>
      <c r="AG52" s="257" t="e">
        <f t="shared" si="39"/>
        <v>#DIV/0!</v>
      </c>
      <c r="AH52" s="192"/>
      <c r="AI52" s="273">
        <f>AH52*INDEX('Select Year'!Z$19:AE$19,,MATCH($BN$5,'Select Year'!Z$10:AE$10,0))</f>
        <v>0</v>
      </c>
      <c r="AJ52" s="256"/>
      <c r="AK52" s="257" t="e">
        <f t="shared" si="40"/>
        <v>#DIV/0!</v>
      </c>
      <c r="AL52" s="192"/>
      <c r="AM52" s="273">
        <f>AL52*INDEX('Select Year'!Z$19:AE$19,,MATCH($BN$5,'Select Year'!Z$10:AE$10,0))</f>
        <v>0</v>
      </c>
      <c r="AN52" s="256"/>
      <c r="AO52" s="257" t="e">
        <f t="shared" si="41"/>
        <v>#DIV/0!</v>
      </c>
      <c r="AP52" s="192"/>
      <c r="AQ52" s="273">
        <f>AP52*INDEX('Select Year'!Z$19:AE$19,,MATCH($BN$5,'Select Year'!Z$10:AE$10,0))</f>
        <v>0</v>
      </c>
      <c r="AR52" s="256"/>
      <c r="AS52" s="257" t="e">
        <f t="shared" si="42"/>
        <v>#DIV/0!</v>
      </c>
      <c r="AT52" s="192"/>
      <c r="AU52" s="273">
        <f>AT52*INDEX('Select Year'!Z$19:AE$19,,MATCH($BN$5,'Select Year'!Z$10:AE$10,0))</f>
        <v>0</v>
      </c>
      <c r="AV52" s="256"/>
      <c r="AW52" s="297" t="e">
        <f t="shared" si="43"/>
        <v>#DIV/0!</v>
      </c>
      <c r="CZ52" s="121"/>
    </row>
    <row r="53" spans="1:104" ht="14.25" customHeight="1" thickBot="1" x14ac:dyDescent="0.25">
      <c r="A53" s="9" t="e">
        <f>B53&amp;#REF!</f>
        <v>#REF!</v>
      </c>
      <c r="B53" s="112" t="s">
        <v>11</v>
      </c>
      <c r="C53" s="113">
        <f t="shared" si="29"/>
        <v>0</v>
      </c>
      <c r="D53" s="310">
        <f t="shared" si="30"/>
        <v>25800</v>
      </c>
      <c r="E53" s="286">
        <f>D53*INDEX('Select Year'!Z$19:AE$19,,MATCH($BN$5,'Select Year'!Z$10:AE$10,0))</f>
        <v>262257</v>
      </c>
      <c r="F53" s="287">
        <f t="shared" si="31"/>
        <v>12430</v>
      </c>
      <c r="G53" s="288">
        <f t="shared" si="32"/>
        <v>0.4817829457364341</v>
      </c>
      <c r="H53" s="288">
        <f t="shared" si="33"/>
        <v>4.7396256343967942E-2</v>
      </c>
      <c r="I53" s="311" t="e">
        <f>E53*INDEX('Select Year'!AA$11:AC$15,MATCH('Marked Gasoil'!C53,'Select Year'!W$11:W$15,0),MATCH($BN$5,'Select Year'!AA$10:AC$10,0))</f>
        <v>#N/A</v>
      </c>
      <c r="J53" s="197">
        <v>10800</v>
      </c>
      <c r="K53" s="286">
        <f>J53*INDEX('Select Year'!Z$19:AE$19,,MATCH($BN$5,'Select Year'!Z$10:AE$10,0))</f>
        <v>109781.99999999999</v>
      </c>
      <c r="L53" s="205">
        <v>5230</v>
      </c>
      <c r="M53" s="298">
        <f t="shared" si="34"/>
        <v>0.48425925925925928</v>
      </c>
      <c r="N53" s="197">
        <v>10000</v>
      </c>
      <c r="O53" s="286">
        <f>N53*INDEX('Select Year'!Z$19:AE$19,,MATCH($BN$5,'Select Year'!Z$10:AE$10,0))</f>
        <v>101649.99999999999</v>
      </c>
      <c r="P53" s="205">
        <v>4900</v>
      </c>
      <c r="Q53" s="298">
        <f t="shared" si="35"/>
        <v>0.49</v>
      </c>
      <c r="R53" s="197">
        <v>5000</v>
      </c>
      <c r="S53" s="286">
        <f>R53*INDEX('Select Year'!Z$19:AE$19,,MATCH($BN$5,'Select Year'!Z$10:AE$10,0))</f>
        <v>50824.999999999993</v>
      </c>
      <c r="T53" s="205">
        <v>2300</v>
      </c>
      <c r="U53" s="298">
        <f t="shared" si="36"/>
        <v>0.46</v>
      </c>
      <c r="V53" s="197"/>
      <c r="W53" s="286">
        <f>V53*INDEX('Select Year'!Z$19:AE$19,,MATCH($BN$5,'Select Year'!Z$10:AE$10,0))</f>
        <v>0</v>
      </c>
      <c r="X53" s="205"/>
      <c r="Y53" s="298" t="e">
        <f t="shared" si="37"/>
        <v>#DIV/0!</v>
      </c>
      <c r="Z53" s="197"/>
      <c r="AA53" s="286">
        <f>Z53*INDEX('Select Year'!Z$19:AE$19,,MATCH($BN$5,'Select Year'!Z$10:AE$10,0))</f>
        <v>0</v>
      </c>
      <c r="AB53" s="205"/>
      <c r="AC53" s="298" t="e">
        <f t="shared" si="38"/>
        <v>#DIV/0!</v>
      </c>
      <c r="AD53" s="197"/>
      <c r="AE53" s="286">
        <f>AD53*INDEX('Select Year'!Z$19:AE$19,,MATCH($BN$5,'Select Year'!Z$10:AE$10,0))</f>
        <v>0</v>
      </c>
      <c r="AF53" s="205"/>
      <c r="AG53" s="298" t="e">
        <f t="shared" si="39"/>
        <v>#DIV/0!</v>
      </c>
      <c r="AH53" s="197"/>
      <c r="AI53" s="286">
        <f>AH53*INDEX('Select Year'!Z$19:AE$19,,MATCH($BN$5,'Select Year'!Z$10:AE$10,0))</f>
        <v>0</v>
      </c>
      <c r="AJ53" s="205"/>
      <c r="AK53" s="298" t="e">
        <f t="shared" si="40"/>
        <v>#DIV/0!</v>
      </c>
      <c r="AL53" s="197"/>
      <c r="AM53" s="286">
        <f>AL53*INDEX('Select Year'!Z$19:AE$19,,MATCH($BN$5,'Select Year'!Z$10:AE$10,0))</f>
        <v>0</v>
      </c>
      <c r="AN53" s="205"/>
      <c r="AO53" s="298" t="e">
        <f t="shared" si="41"/>
        <v>#DIV/0!</v>
      </c>
      <c r="AP53" s="197"/>
      <c r="AQ53" s="286">
        <f>AP53*INDEX('Select Year'!Z$19:AE$19,,MATCH($BN$5,'Select Year'!Z$10:AE$10,0))</f>
        <v>0</v>
      </c>
      <c r="AR53" s="205"/>
      <c r="AS53" s="298" t="e">
        <f t="shared" si="42"/>
        <v>#DIV/0!</v>
      </c>
      <c r="AT53" s="197"/>
      <c r="AU53" s="286">
        <f>AT53*INDEX('Select Year'!Z$19:AE$19,,MATCH($BN$5,'Select Year'!Z$10:AE$10,0))</f>
        <v>0</v>
      </c>
      <c r="AV53" s="205"/>
      <c r="AW53" s="299" t="e">
        <f t="shared" si="43"/>
        <v>#DIV/0!</v>
      </c>
      <c r="CZ53" s="121"/>
    </row>
    <row r="54" spans="1:104" s="40" customFormat="1" ht="19.5" customHeight="1" thickBot="1" x14ac:dyDescent="0.25">
      <c r="A54" s="9" t="e">
        <f>B54&amp;#REF!</f>
        <v>#REF!</v>
      </c>
      <c r="B54" s="114" t="s">
        <v>24</v>
      </c>
      <c r="C54" s="264"/>
      <c r="D54" s="265">
        <f>SUM(D42:D53)</f>
        <v>200800</v>
      </c>
      <c r="E54" s="208">
        <f>SUM(E42:E53)</f>
        <v>2041131.9999999998</v>
      </c>
      <c r="F54" s="209">
        <f>SUM(F42:F53)</f>
        <v>98365</v>
      </c>
      <c r="G54" s="266">
        <f>IF((J54)=0,"",F54/(D54))</f>
        <v>0.48986553784860559</v>
      </c>
      <c r="H54" s="266">
        <f>IF((J54)=0,"",F54/(E54))</f>
        <v>4.8191395754904637E-2</v>
      </c>
      <c r="I54" s="267" t="e">
        <f>SUM(I42:I53)</f>
        <v>#N/A</v>
      </c>
      <c r="J54" s="208">
        <f>SUM(J42:J53)</f>
        <v>127500</v>
      </c>
      <c r="K54" s="208">
        <f>SUM(K42:K53)</f>
        <v>1296037.4999999998</v>
      </c>
      <c r="L54" s="209">
        <f>SUM(L42:L53)</f>
        <v>62015</v>
      </c>
      <c r="M54" s="268">
        <f>L54/J54</f>
        <v>0.48639215686274512</v>
      </c>
      <c r="N54" s="208">
        <f>SUM(N42:N53)</f>
        <v>54300</v>
      </c>
      <c r="O54" s="208">
        <f>SUM(O42:O53)</f>
        <v>551959.49999999988</v>
      </c>
      <c r="P54" s="209">
        <f>SUM(P42:P53)</f>
        <v>26700</v>
      </c>
      <c r="Q54" s="268">
        <f>P54/N54</f>
        <v>0.49171270718232046</v>
      </c>
      <c r="R54" s="208">
        <f>SUM(R42:R53)</f>
        <v>14000</v>
      </c>
      <c r="S54" s="208">
        <f>SUM(S42:S53)</f>
        <v>142309.99999999997</v>
      </c>
      <c r="T54" s="209">
        <f>SUM(T42:T53)</f>
        <v>6700</v>
      </c>
      <c r="U54" s="268">
        <f>T54/R54</f>
        <v>0.47857142857142859</v>
      </c>
      <c r="V54" s="208">
        <f>SUM(V42:V53)</f>
        <v>5000</v>
      </c>
      <c r="W54" s="208">
        <f>SUM(W42:W53)</f>
        <v>50824.999999999993</v>
      </c>
      <c r="X54" s="209">
        <f>SUM(X42:X53)</f>
        <v>2950</v>
      </c>
      <c r="Y54" s="268">
        <f>X54/V54</f>
        <v>0.59</v>
      </c>
      <c r="Z54" s="208">
        <f>SUM(Z42:Z53)</f>
        <v>0</v>
      </c>
      <c r="AA54" s="208">
        <f>SUM(AA42:AA53)</f>
        <v>0</v>
      </c>
      <c r="AB54" s="209">
        <f>SUM(AB42:AB53)</f>
        <v>0</v>
      </c>
      <c r="AC54" s="268" t="e">
        <f>AB54/Z54</f>
        <v>#DIV/0!</v>
      </c>
      <c r="AD54" s="208">
        <f>SUM(AD42:AD53)</f>
        <v>0</v>
      </c>
      <c r="AE54" s="208">
        <f>SUM(AE42:AE53)</f>
        <v>0</v>
      </c>
      <c r="AF54" s="209">
        <f>SUM(AF42:AF53)</f>
        <v>0</v>
      </c>
      <c r="AG54" s="268" t="e">
        <f>AF54/AD54</f>
        <v>#DIV/0!</v>
      </c>
      <c r="AH54" s="208">
        <f>SUM(AH42:AH53)</f>
        <v>0</v>
      </c>
      <c r="AI54" s="208">
        <f>SUM(AI42:AI53)</f>
        <v>0</v>
      </c>
      <c r="AJ54" s="209">
        <f>SUM(AJ42:AJ53)</f>
        <v>0</v>
      </c>
      <c r="AK54" s="268" t="e">
        <f>AJ54/AH54</f>
        <v>#DIV/0!</v>
      </c>
      <c r="AL54" s="208">
        <f>SUM(AL42:AL53)</f>
        <v>0</v>
      </c>
      <c r="AM54" s="208">
        <f>SUM(AM42:AM53)</f>
        <v>0</v>
      </c>
      <c r="AN54" s="209">
        <f>SUM(AN42:AN53)</f>
        <v>0</v>
      </c>
      <c r="AO54" s="268" t="e">
        <f>AN54/AL54</f>
        <v>#DIV/0!</v>
      </c>
      <c r="AP54" s="208">
        <f>SUM(AP42:AP53)</f>
        <v>0</v>
      </c>
      <c r="AQ54" s="208">
        <f>SUM(AQ42:AQ53)</f>
        <v>0</v>
      </c>
      <c r="AR54" s="209">
        <f>SUM(AR42:AR53)</f>
        <v>0</v>
      </c>
      <c r="AS54" s="268" t="e">
        <f>AR54/AP54</f>
        <v>#DIV/0!</v>
      </c>
      <c r="AT54" s="208">
        <f>SUM(AT42:AT53)</f>
        <v>0</v>
      </c>
      <c r="AU54" s="208">
        <f>SUM(AU42:AU53)</f>
        <v>0</v>
      </c>
      <c r="AV54" s="209">
        <f>SUM(AV42:AV53)</f>
        <v>0</v>
      </c>
      <c r="AW54" s="268" t="e">
        <f>AV54/AT54</f>
        <v>#DIV/0!</v>
      </c>
      <c r="AY54" s="41"/>
      <c r="AZ54" s="41"/>
      <c r="BF54" s="41"/>
      <c r="BG54" s="41"/>
      <c r="BH54" s="41"/>
      <c r="BI54" s="42"/>
      <c r="BJ54" s="41"/>
      <c r="BK54" s="41"/>
      <c r="CZ54" s="118"/>
    </row>
    <row r="55" spans="1:104" x14ac:dyDescent="0.2">
      <c r="A55" s="1" t="e">
        <f>B55&amp;#REF!</f>
        <v>#REF!</v>
      </c>
      <c r="B55" s="585" t="s">
        <v>120</v>
      </c>
      <c r="C55" s="586"/>
      <c r="D55" s="443"/>
      <c r="E55" s="443"/>
      <c r="F55" s="443"/>
      <c r="G55" s="443"/>
      <c r="H55" s="443"/>
      <c r="I55" s="443"/>
      <c r="J55" s="444"/>
      <c r="K55" s="444"/>
      <c r="L55" s="444"/>
      <c r="M55" s="444"/>
      <c r="N55" s="444"/>
      <c r="O55" s="444"/>
      <c r="P55" s="444"/>
      <c r="Q55" s="444"/>
      <c r="R55" s="444"/>
      <c r="S55" s="460"/>
    </row>
    <row r="56" spans="1:104" x14ac:dyDescent="0.2">
      <c r="B56" s="587"/>
      <c r="C56" s="588"/>
      <c r="D56" s="43"/>
      <c r="E56" s="43"/>
      <c r="F56" s="43"/>
      <c r="G56" s="43"/>
      <c r="H56" s="43"/>
      <c r="I56" s="43"/>
      <c r="J56" s="32"/>
      <c r="K56" s="32"/>
      <c r="L56" s="32"/>
      <c r="M56" s="32"/>
      <c r="N56" s="32"/>
      <c r="O56" s="32"/>
      <c r="P56" s="32"/>
      <c r="Q56" s="32"/>
      <c r="R56" s="32"/>
      <c r="S56" s="461"/>
    </row>
    <row r="57" spans="1:104" x14ac:dyDescent="0.2">
      <c r="B57" s="587"/>
      <c r="C57" s="588"/>
      <c r="D57" s="43"/>
      <c r="E57" s="43"/>
      <c r="F57" s="43"/>
      <c r="G57" s="43"/>
      <c r="H57" s="43"/>
      <c r="I57" s="43"/>
      <c r="J57" s="32"/>
      <c r="K57" s="32"/>
      <c r="L57" s="32"/>
      <c r="M57" s="32"/>
      <c r="N57" s="32"/>
      <c r="O57" s="32"/>
      <c r="P57" s="32"/>
      <c r="Q57" s="32"/>
      <c r="R57" s="32"/>
      <c r="S57" s="461"/>
    </row>
    <row r="58" spans="1:104" x14ac:dyDescent="0.2">
      <c r="B58" s="587"/>
      <c r="C58" s="588"/>
      <c r="D58" s="43"/>
      <c r="E58" s="43"/>
      <c r="F58" s="43"/>
      <c r="G58" s="43"/>
      <c r="H58" s="43"/>
      <c r="I58" s="43"/>
      <c r="J58" s="32"/>
      <c r="K58" s="32"/>
      <c r="L58" s="32"/>
      <c r="M58" s="32"/>
      <c r="N58" s="32"/>
      <c r="O58" s="32"/>
      <c r="P58" s="32"/>
      <c r="Q58" s="32"/>
      <c r="R58" s="32"/>
      <c r="S58" s="461"/>
    </row>
    <row r="59" spans="1:104" x14ac:dyDescent="0.2">
      <c r="B59" s="587"/>
      <c r="C59" s="588"/>
      <c r="D59" s="43"/>
      <c r="E59" s="43"/>
      <c r="F59" s="43"/>
      <c r="G59" s="43"/>
      <c r="H59" s="43"/>
      <c r="I59" s="43"/>
      <c r="J59" s="32"/>
      <c r="K59" s="32"/>
      <c r="L59" s="32"/>
      <c r="M59" s="32"/>
      <c r="N59" s="32"/>
      <c r="O59" s="32"/>
      <c r="P59" s="32"/>
      <c r="Q59" s="32"/>
      <c r="R59" s="32"/>
      <c r="S59" s="461"/>
    </row>
    <row r="60" spans="1:104" x14ac:dyDescent="0.2">
      <c r="B60" s="587"/>
      <c r="C60" s="588"/>
      <c r="D60" s="43"/>
      <c r="E60" s="43"/>
      <c r="F60" s="43"/>
      <c r="G60" s="43"/>
      <c r="H60" s="43"/>
      <c r="I60" s="43"/>
      <c r="J60" s="32"/>
      <c r="K60" s="32"/>
      <c r="L60" s="32"/>
      <c r="M60" s="32"/>
      <c r="N60" s="32"/>
      <c r="O60" s="32"/>
      <c r="P60" s="32"/>
      <c r="Q60" s="32"/>
      <c r="R60" s="32"/>
      <c r="S60" s="461"/>
    </row>
    <row r="61" spans="1:104" x14ac:dyDescent="0.2">
      <c r="B61" s="587"/>
      <c r="C61" s="588"/>
      <c r="D61" s="43"/>
      <c r="E61" s="43"/>
      <c r="F61" s="43"/>
      <c r="G61" s="43"/>
      <c r="H61" s="43"/>
      <c r="I61" s="43"/>
      <c r="J61" s="32"/>
      <c r="K61" s="32"/>
      <c r="L61" s="32"/>
      <c r="M61" s="32"/>
      <c r="N61" s="32"/>
      <c r="O61" s="32"/>
      <c r="P61" s="32"/>
      <c r="Q61" s="32"/>
      <c r="R61" s="32"/>
      <c r="S61" s="461"/>
    </row>
    <row r="62" spans="1:104" x14ac:dyDescent="0.2">
      <c r="B62" s="587"/>
      <c r="C62" s="588"/>
      <c r="D62" s="43"/>
      <c r="E62" s="43"/>
      <c r="F62" s="43"/>
      <c r="G62" s="43"/>
      <c r="H62" s="43"/>
      <c r="I62" s="43"/>
      <c r="J62" s="32"/>
      <c r="K62" s="32"/>
      <c r="L62" s="32"/>
      <c r="M62" s="32"/>
      <c r="N62" s="32"/>
      <c r="O62" s="32"/>
      <c r="P62" s="32"/>
      <c r="Q62" s="32"/>
      <c r="R62" s="32"/>
      <c r="S62" s="461"/>
    </row>
    <row r="63" spans="1:104" ht="17.25" customHeight="1" x14ac:dyDescent="0.2">
      <c r="B63" s="587"/>
      <c r="C63" s="588"/>
      <c r="D63" s="43"/>
      <c r="E63" s="43"/>
      <c r="F63" s="43"/>
      <c r="G63" s="43"/>
      <c r="H63" s="43"/>
      <c r="I63" s="43"/>
      <c r="J63" s="32"/>
      <c r="K63" s="32"/>
      <c r="L63" s="32"/>
      <c r="M63" s="32"/>
      <c r="N63" s="32"/>
      <c r="O63" s="32"/>
      <c r="P63" s="32"/>
      <c r="Q63" s="32"/>
      <c r="R63" s="32"/>
      <c r="S63" s="461"/>
    </row>
    <row r="64" spans="1:104" x14ac:dyDescent="0.2">
      <c r="B64" s="587"/>
      <c r="C64" s="588"/>
      <c r="D64" s="43"/>
      <c r="E64" s="43"/>
      <c r="F64" s="43"/>
      <c r="G64" s="43"/>
      <c r="H64" s="43"/>
      <c r="I64" s="43"/>
      <c r="J64" s="32"/>
      <c r="K64" s="32"/>
      <c r="L64" s="32"/>
      <c r="M64" s="32"/>
      <c r="N64" s="32"/>
      <c r="O64" s="32"/>
      <c r="P64" s="32"/>
      <c r="Q64" s="32"/>
      <c r="R64" s="32"/>
      <c r="S64" s="461"/>
    </row>
    <row r="65" spans="2:19" x14ac:dyDescent="0.2">
      <c r="B65" s="587"/>
      <c r="C65" s="588"/>
      <c r="D65" s="43"/>
      <c r="E65" s="43"/>
      <c r="F65" s="43"/>
      <c r="G65" s="43"/>
      <c r="H65" s="43"/>
      <c r="I65" s="43"/>
      <c r="J65" s="32"/>
      <c r="K65" s="32"/>
      <c r="L65" s="32"/>
      <c r="M65" s="32"/>
      <c r="N65" s="32"/>
      <c r="O65" s="32"/>
      <c r="P65" s="32"/>
      <c r="Q65" s="32"/>
      <c r="R65" s="32"/>
      <c r="S65" s="461"/>
    </row>
    <row r="66" spans="2:19" x14ac:dyDescent="0.2">
      <c r="B66" s="587"/>
      <c r="C66" s="588"/>
      <c r="D66" s="43"/>
      <c r="E66" s="43"/>
      <c r="F66" s="43"/>
      <c r="G66" s="43"/>
      <c r="H66" s="43"/>
      <c r="I66" s="43"/>
      <c r="J66" s="32"/>
      <c r="K66" s="32"/>
      <c r="L66" s="32"/>
      <c r="M66" s="32"/>
      <c r="N66" s="32"/>
      <c r="O66" s="32"/>
      <c r="P66" s="32"/>
      <c r="Q66" s="32"/>
      <c r="R66" s="32"/>
      <c r="S66" s="461"/>
    </row>
    <row r="67" spans="2:19" x14ac:dyDescent="0.2">
      <c r="B67" s="587"/>
      <c r="C67" s="588"/>
      <c r="D67" s="43"/>
      <c r="E67" s="43"/>
      <c r="F67" s="43"/>
      <c r="G67" s="43"/>
      <c r="H67" s="43"/>
      <c r="I67" s="43"/>
      <c r="J67" s="32"/>
      <c r="K67" s="32"/>
      <c r="L67" s="32"/>
      <c r="M67" s="32"/>
      <c r="N67" s="32"/>
      <c r="O67" s="32"/>
      <c r="P67" s="32"/>
      <c r="Q67" s="32"/>
      <c r="R67" s="32"/>
      <c r="S67" s="461"/>
    </row>
    <row r="68" spans="2:19" x14ac:dyDescent="0.2">
      <c r="B68" s="587"/>
      <c r="C68" s="588"/>
      <c r="D68" s="43"/>
      <c r="E68" s="43"/>
      <c r="F68" s="43"/>
      <c r="G68" s="43"/>
      <c r="H68" s="43"/>
      <c r="I68" s="43"/>
      <c r="J68" s="32"/>
      <c r="K68" s="32"/>
      <c r="L68" s="32"/>
      <c r="M68" s="32"/>
      <c r="N68" s="32"/>
      <c r="O68" s="32"/>
      <c r="P68" s="32"/>
      <c r="Q68" s="32"/>
      <c r="R68" s="32"/>
      <c r="S68" s="461"/>
    </row>
    <row r="69" spans="2:19" x14ac:dyDescent="0.2">
      <c r="B69" s="587"/>
      <c r="C69" s="588"/>
      <c r="D69" s="43"/>
      <c r="E69" s="43"/>
      <c r="F69" s="43"/>
      <c r="G69" s="43"/>
      <c r="H69" s="43"/>
      <c r="I69" s="43"/>
      <c r="J69" s="32"/>
      <c r="K69" s="32"/>
      <c r="L69" s="32"/>
      <c r="M69" s="32"/>
      <c r="N69" s="32"/>
      <c r="O69" s="32"/>
      <c r="P69" s="32"/>
      <c r="Q69" s="32"/>
      <c r="R69" s="32"/>
      <c r="S69" s="461"/>
    </row>
    <row r="70" spans="2:19" x14ac:dyDescent="0.2">
      <c r="B70" s="587"/>
      <c r="C70" s="588"/>
      <c r="D70" s="43"/>
      <c r="E70" s="43"/>
      <c r="F70" s="43"/>
      <c r="G70" s="43"/>
      <c r="H70" s="43"/>
      <c r="I70" s="43"/>
      <c r="J70" s="32"/>
      <c r="K70" s="32"/>
      <c r="L70" s="32"/>
      <c r="M70" s="32"/>
      <c r="N70" s="32"/>
      <c r="O70" s="32"/>
      <c r="P70" s="32"/>
      <c r="Q70" s="32"/>
      <c r="R70" s="32"/>
      <c r="S70" s="461"/>
    </row>
    <row r="71" spans="2:19" x14ac:dyDescent="0.2">
      <c r="B71" s="587"/>
      <c r="C71" s="588"/>
      <c r="D71" s="43"/>
      <c r="E71" s="43"/>
      <c r="F71" s="43"/>
      <c r="G71" s="43"/>
      <c r="H71" s="43"/>
      <c r="I71" s="43"/>
      <c r="J71" s="32"/>
      <c r="K71" s="32"/>
      <c r="L71" s="32"/>
      <c r="M71" s="32"/>
      <c r="N71" s="32"/>
      <c r="O71" s="32"/>
      <c r="P71" s="32"/>
      <c r="Q71" s="32"/>
      <c r="R71" s="32"/>
      <c r="S71" s="461"/>
    </row>
    <row r="72" spans="2:19" x14ac:dyDescent="0.2">
      <c r="B72" s="587"/>
      <c r="C72" s="588"/>
      <c r="D72" s="43"/>
      <c r="E72" s="43"/>
      <c r="F72" s="43"/>
      <c r="G72" s="43"/>
      <c r="H72" s="43"/>
      <c r="I72" s="43"/>
      <c r="J72" s="32"/>
      <c r="K72" s="32"/>
      <c r="L72" s="32"/>
      <c r="M72" s="32"/>
      <c r="N72" s="32"/>
      <c r="O72" s="32"/>
      <c r="P72" s="32"/>
      <c r="Q72" s="32"/>
      <c r="R72" s="32"/>
      <c r="S72" s="461"/>
    </row>
    <row r="73" spans="2:19" x14ac:dyDescent="0.2">
      <c r="B73" s="587"/>
      <c r="C73" s="588"/>
      <c r="D73" s="43"/>
      <c r="E73" s="43"/>
      <c r="F73" s="43"/>
      <c r="G73" s="43"/>
      <c r="H73" s="43"/>
      <c r="I73" s="43"/>
      <c r="J73" s="32"/>
      <c r="K73" s="32"/>
      <c r="L73" s="32"/>
      <c r="M73" s="32"/>
      <c r="N73" s="32"/>
      <c r="O73" s="32"/>
      <c r="P73" s="32"/>
      <c r="Q73" s="32"/>
      <c r="R73" s="32"/>
      <c r="S73" s="461"/>
    </row>
    <row r="74" spans="2:19" x14ac:dyDescent="0.2">
      <c r="B74" s="587"/>
      <c r="C74" s="588"/>
      <c r="D74" s="43"/>
      <c r="E74" s="43"/>
      <c r="F74" s="43"/>
      <c r="G74" s="43"/>
      <c r="H74" s="43"/>
      <c r="I74" s="43"/>
      <c r="J74" s="32"/>
      <c r="K74" s="32"/>
      <c r="L74" s="32"/>
      <c r="M74" s="32"/>
      <c r="N74" s="32"/>
      <c r="O74" s="32"/>
      <c r="P74" s="32"/>
      <c r="Q74" s="32"/>
      <c r="R74" s="32"/>
      <c r="S74" s="461"/>
    </row>
    <row r="75" spans="2:19" x14ac:dyDescent="0.2">
      <c r="B75" s="587"/>
      <c r="C75" s="588"/>
      <c r="D75" s="43"/>
      <c r="E75" s="43"/>
      <c r="F75" s="43"/>
      <c r="G75" s="43"/>
      <c r="H75" s="43"/>
      <c r="I75" s="43"/>
      <c r="J75" s="32"/>
      <c r="K75" s="32"/>
      <c r="L75" s="32"/>
      <c r="M75" s="32"/>
      <c r="N75" s="32"/>
      <c r="O75" s="32"/>
      <c r="P75" s="32"/>
      <c r="Q75" s="32"/>
      <c r="R75" s="32"/>
      <c r="S75" s="461"/>
    </row>
    <row r="76" spans="2:19" x14ac:dyDescent="0.2">
      <c r="B76" s="587"/>
      <c r="C76" s="588"/>
      <c r="D76" s="43"/>
      <c r="E76" s="43"/>
      <c r="F76" s="43"/>
      <c r="G76" s="43"/>
      <c r="H76" s="43"/>
      <c r="I76" s="43"/>
      <c r="J76" s="32"/>
      <c r="K76" s="32"/>
      <c r="L76" s="32"/>
      <c r="M76" s="32"/>
      <c r="N76" s="32"/>
      <c r="O76" s="32"/>
      <c r="P76" s="32"/>
      <c r="Q76" s="32"/>
      <c r="R76" s="32"/>
      <c r="S76" s="461"/>
    </row>
    <row r="77" spans="2:19" x14ac:dyDescent="0.2">
      <c r="B77" s="587"/>
      <c r="C77" s="588"/>
      <c r="D77" s="43"/>
      <c r="E77" s="43"/>
      <c r="F77" s="43"/>
      <c r="G77" s="43"/>
      <c r="H77" s="43"/>
      <c r="I77" s="43"/>
      <c r="J77" s="32"/>
      <c r="K77" s="32"/>
      <c r="L77" s="32"/>
      <c r="M77" s="32"/>
      <c r="N77" s="32"/>
      <c r="O77" s="32"/>
      <c r="P77" s="32"/>
      <c r="Q77" s="32"/>
      <c r="R77" s="32"/>
      <c r="S77" s="461"/>
    </row>
    <row r="78" spans="2:19" x14ac:dyDescent="0.2">
      <c r="B78" s="587"/>
      <c r="C78" s="588"/>
      <c r="D78" s="43"/>
      <c r="E78" s="43"/>
      <c r="F78" s="43"/>
      <c r="G78" s="43"/>
      <c r="H78" s="43"/>
      <c r="I78" s="43"/>
      <c r="J78" s="32"/>
      <c r="K78" s="32"/>
      <c r="L78" s="32"/>
      <c r="M78" s="32"/>
      <c r="N78" s="32"/>
      <c r="O78" s="32"/>
      <c r="P78" s="32"/>
      <c r="Q78" s="32"/>
      <c r="R78" s="32"/>
      <c r="S78" s="461"/>
    </row>
    <row r="79" spans="2:19" x14ac:dyDescent="0.2">
      <c r="B79" s="587"/>
      <c r="C79" s="588"/>
      <c r="D79" s="43"/>
      <c r="E79" s="43"/>
      <c r="F79" s="43"/>
      <c r="G79" s="43"/>
      <c r="H79" s="43"/>
      <c r="I79" s="43"/>
      <c r="J79" s="32"/>
      <c r="K79" s="32"/>
      <c r="L79" s="32"/>
      <c r="M79" s="32"/>
      <c r="N79" s="32"/>
      <c r="O79" s="32"/>
      <c r="P79" s="32"/>
      <c r="Q79" s="32"/>
      <c r="R79" s="32"/>
      <c r="S79" s="461"/>
    </row>
    <row r="80" spans="2:19" ht="12.75" thickBot="1" x14ac:dyDescent="0.25">
      <c r="B80" s="589"/>
      <c r="C80" s="590"/>
      <c r="D80" s="448"/>
      <c r="E80" s="448"/>
      <c r="F80" s="448"/>
      <c r="G80" s="448"/>
      <c r="H80" s="448"/>
      <c r="I80" s="448"/>
      <c r="J80" s="449"/>
      <c r="K80" s="449"/>
      <c r="L80" s="449"/>
      <c r="M80" s="449"/>
      <c r="N80" s="449"/>
      <c r="O80" s="449"/>
      <c r="P80" s="449"/>
      <c r="Q80" s="449"/>
      <c r="R80" s="449"/>
      <c r="S80" s="462"/>
    </row>
  </sheetData>
  <mergeCells count="73">
    <mergeCell ref="AL4:AO5"/>
    <mergeCell ref="AP4:AS5"/>
    <mergeCell ref="AT4:AW5"/>
    <mergeCell ref="BM4:BP4"/>
    <mergeCell ref="D5:E5"/>
    <mergeCell ref="BN5:BP5"/>
    <mergeCell ref="F4:O5"/>
    <mergeCell ref="D4:E4"/>
    <mergeCell ref="R4:U5"/>
    <mergeCell ref="V4:Y5"/>
    <mergeCell ref="Z4:AC5"/>
    <mergeCell ref="AD4:AG5"/>
    <mergeCell ref="Z7:AC7"/>
    <mergeCell ref="V8:W8"/>
    <mergeCell ref="Z8:AA8"/>
    <mergeCell ref="AH4:AK5"/>
    <mergeCell ref="AD7:AG7"/>
    <mergeCell ref="AH7:AK7"/>
    <mergeCell ref="AD8:AE8"/>
    <mergeCell ref="AH8:AI8"/>
    <mergeCell ref="B7:C9"/>
    <mergeCell ref="J7:M7"/>
    <mergeCell ref="N7:Q7"/>
    <mergeCell ref="R7:U7"/>
    <mergeCell ref="V7:Y7"/>
    <mergeCell ref="AL7:AO7"/>
    <mergeCell ref="AP7:AS7"/>
    <mergeCell ref="AT7:AW7"/>
    <mergeCell ref="AP36:AS37"/>
    <mergeCell ref="AT36:AW37"/>
    <mergeCell ref="AP8:AQ8"/>
    <mergeCell ref="AT8:AU8"/>
    <mergeCell ref="AL8:AM8"/>
    <mergeCell ref="R36:U37"/>
    <mergeCell ref="V36:Y37"/>
    <mergeCell ref="Z36:AC37"/>
    <mergeCell ref="D8:E8"/>
    <mergeCell ref="G8:H8"/>
    <mergeCell ref="J8:K8"/>
    <mergeCell ref="N8:O8"/>
    <mergeCell ref="R8:S8"/>
    <mergeCell ref="AP40:AQ40"/>
    <mergeCell ref="AT40:AU40"/>
    <mergeCell ref="B55:C80"/>
    <mergeCell ref="AD39:AG39"/>
    <mergeCell ref="AH39:AK39"/>
    <mergeCell ref="AL39:AO39"/>
    <mergeCell ref="AP39:AS39"/>
    <mergeCell ref="AT39:AW39"/>
    <mergeCell ref="D40:E40"/>
    <mergeCell ref="G40:H40"/>
    <mergeCell ref="J40:K40"/>
    <mergeCell ref="N40:O40"/>
    <mergeCell ref="R40:S40"/>
    <mergeCell ref="B39:C41"/>
    <mergeCell ref="J39:M39"/>
    <mergeCell ref="N39:Q39"/>
    <mergeCell ref="B24:C28"/>
    <mergeCell ref="B29:C33"/>
    <mergeCell ref="AD40:AE40"/>
    <mergeCell ref="AH40:AI40"/>
    <mergeCell ref="AL40:AM40"/>
    <mergeCell ref="R39:U39"/>
    <mergeCell ref="V39:Y39"/>
    <mergeCell ref="Z39:AC39"/>
    <mergeCell ref="V40:W40"/>
    <mergeCell ref="Z40:AA40"/>
    <mergeCell ref="AD36:AG37"/>
    <mergeCell ref="AH36:AK37"/>
    <mergeCell ref="AL36:AO37"/>
    <mergeCell ref="D37:E37"/>
    <mergeCell ref="F36:O37"/>
    <mergeCell ref="D36:E36"/>
  </mergeCells>
  <dataValidations count="1">
    <dataValidation type="list" allowBlank="1" showInputMessage="1" showErrorMessage="1" sqref="BN5" xr:uid="{00000000-0002-0000-0700-000000000000}">
      <formula1>Oils</formula1>
    </dataValidation>
  </dataValidations>
  <pageMargins left="0.15748031496062992" right="0.15748031496062992" top="0.98425196850393704" bottom="0.98425196850393704" header="0.51181102362204722" footer="0.51181102362204722"/>
  <pageSetup paperSize="9" scale="99" orientation="landscape" r:id="rId1"/>
  <headerFooter alignWithMargins="0"/>
  <colBreaks count="2" manualBreakCount="2">
    <brk id="65" min="3" max="23" man="1"/>
    <brk id="74" min="3"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CZ80"/>
  <sheetViews>
    <sheetView showGridLines="0" topLeftCell="B1" zoomScaleNormal="100" workbookViewId="0">
      <pane xSplit="2" ySplit="9" topLeftCell="D10" activePane="bottomRight" state="frozen"/>
      <selection activeCell="B1" sqref="B1"/>
      <selection pane="topRight" activeCell="D1" sqref="D1"/>
      <selection pane="bottomLeft" activeCell="B10" sqref="B10"/>
      <selection pane="bottomRight" activeCell="D4" sqref="D4:E4"/>
    </sheetView>
  </sheetViews>
  <sheetFormatPr defaultRowHeight="12" x14ac:dyDescent="0.2"/>
  <cols>
    <col min="1" max="1" width="4.140625" style="1" hidden="1" customWidth="1"/>
    <col min="2" max="2" width="4.42578125" style="25" customWidth="1"/>
    <col min="3" max="3" width="4.7109375" style="25" customWidth="1"/>
    <col min="4" max="4" width="9.5703125" style="25" customWidth="1"/>
    <col min="5" max="5" width="8" style="25" customWidth="1"/>
    <col min="6" max="7" width="8.42578125" style="25" customWidth="1"/>
    <col min="8" max="8" width="8" style="25" customWidth="1"/>
    <col min="9" max="9" width="9.140625" style="25"/>
    <col min="10" max="49" width="9.140625" style="2" customWidth="1"/>
    <col min="50" max="50" width="30" style="2" customWidth="1"/>
    <col min="51" max="52" width="9.140625" style="7"/>
    <col min="53" max="57" width="8.42578125" style="2" customWidth="1"/>
    <col min="58" max="58" width="8.42578125" style="7" customWidth="1"/>
    <col min="59" max="61" width="9.140625" style="7"/>
    <col min="62" max="62" width="9.140625" style="26"/>
    <col min="63" max="63" width="9.140625" style="7"/>
    <col min="64" max="64" width="9.140625" style="2"/>
    <col min="65" max="65" width="14" style="2" customWidth="1"/>
    <col min="66" max="73" width="9.140625" style="2"/>
    <col min="74" max="74" width="10.42578125" style="2" customWidth="1"/>
    <col min="75" max="88" width="9.140625" style="2"/>
    <col min="89" max="89" width="9.42578125" style="2" customWidth="1"/>
    <col min="90" max="90" width="9.5703125" style="2" customWidth="1"/>
    <col min="91" max="92" width="9.140625" style="2"/>
    <col min="93" max="103" width="8.7109375" style="2" customWidth="1"/>
    <col min="104" max="104" width="9.140625" style="2"/>
    <col min="105" max="105" width="6.42578125" style="2" customWidth="1"/>
    <col min="106" max="16384" width="9.140625" style="2"/>
  </cols>
  <sheetData>
    <row r="1" spans="1:104" ht="51.75" customHeight="1" x14ac:dyDescent="0.2">
      <c r="B1" s="2"/>
      <c r="C1" s="2"/>
      <c r="D1" s="2"/>
      <c r="E1" s="2"/>
      <c r="F1" s="228"/>
      <c r="G1" s="53" t="s">
        <v>277</v>
      </c>
      <c r="H1" s="228"/>
      <c r="I1" s="228"/>
      <c r="J1" s="228"/>
      <c r="K1" s="228"/>
      <c r="N1" s="228"/>
      <c r="O1" s="228"/>
      <c r="R1" s="228"/>
      <c r="S1" s="228"/>
      <c r="V1" s="228"/>
      <c r="W1" s="228"/>
      <c r="Z1" s="228"/>
      <c r="AA1" s="228"/>
      <c r="AD1" s="228"/>
      <c r="AE1" s="228"/>
      <c r="AH1" s="228"/>
      <c r="AI1" s="228"/>
      <c r="AL1" s="228"/>
      <c r="AM1" s="228"/>
      <c r="AP1" s="228"/>
      <c r="AQ1" s="228"/>
      <c r="AT1" s="228"/>
      <c r="AU1" s="228"/>
      <c r="AX1" s="7"/>
      <c r="BA1" s="7"/>
      <c r="BB1" s="7"/>
      <c r="BC1" s="7"/>
      <c r="BD1" s="7"/>
      <c r="BE1" s="7"/>
      <c r="BI1" s="2"/>
      <c r="BJ1" s="2"/>
      <c r="BK1" s="2"/>
    </row>
    <row r="2" spans="1:104" ht="15" customHeight="1" x14ac:dyDescent="0.2">
      <c r="B2" s="549" t="str">
        <f>IF(Year1="", " Warning: You must enter a year in the 'Select Year' worksheet for the graphs in this worksheet to work!","")</f>
        <v xml:space="preserve"> Warning: You must enter a year in the 'Select Year' worksheet for the graphs in this worksheet to work!</v>
      </c>
      <c r="C2" s="2"/>
      <c r="D2" s="2"/>
      <c r="E2" s="2"/>
      <c r="F2" s="4"/>
      <c r="G2" s="4"/>
      <c r="H2" s="2"/>
      <c r="I2" s="2"/>
      <c r="AX2" s="7"/>
      <c r="BA2" s="7"/>
      <c r="BB2" s="7"/>
      <c r="BC2" s="7"/>
      <c r="BD2" s="7"/>
      <c r="BE2" s="7"/>
      <c r="BI2" s="2"/>
      <c r="BJ2" s="2"/>
      <c r="BK2" s="2"/>
    </row>
    <row r="3" spans="1:104" ht="2.25" customHeight="1" thickBot="1" x14ac:dyDescent="0.25">
      <c r="B3" s="2"/>
      <c r="C3" s="2"/>
      <c r="D3" s="2"/>
      <c r="E3" s="2"/>
      <c r="F3" s="4"/>
      <c r="G3" s="4"/>
      <c r="H3" s="2"/>
      <c r="I3" s="2"/>
      <c r="AX3" s="7"/>
      <c r="BA3" s="7"/>
      <c r="BB3" s="7"/>
      <c r="BC3" s="7"/>
      <c r="BD3" s="7"/>
      <c r="BE3" s="7"/>
      <c r="BI3" s="2"/>
      <c r="BJ3" s="2"/>
      <c r="BK3" s="2"/>
    </row>
    <row r="4" spans="1:104" s="11" customFormat="1" ht="21" customHeight="1" x14ac:dyDescent="0.2">
      <c r="A4" s="9"/>
      <c r="B4" s="61"/>
      <c r="C4" s="62" t="s">
        <v>52</v>
      </c>
      <c r="D4" s="610"/>
      <c r="E4" s="612"/>
      <c r="F4" s="631" t="s">
        <v>166</v>
      </c>
      <c r="G4" s="637"/>
      <c r="H4" s="637"/>
      <c r="I4" s="637"/>
      <c r="J4" s="637"/>
      <c r="K4" s="637"/>
      <c r="L4" s="637"/>
      <c r="M4" s="637"/>
      <c r="N4" s="637"/>
      <c r="O4" s="637"/>
      <c r="P4" s="289"/>
      <c r="Q4" s="289"/>
      <c r="R4" s="624"/>
      <c r="S4" s="624"/>
      <c r="T4" s="625"/>
      <c r="U4" s="625"/>
      <c r="V4" s="624"/>
      <c r="W4" s="624"/>
      <c r="X4" s="625"/>
      <c r="Y4" s="625"/>
      <c r="Z4" s="624"/>
      <c r="AA4" s="624"/>
      <c r="AB4" s="625"/>
      <c r="AC4" s="625"/>
      <c r="AD4" s="624"/>
      <c r="AE4" s="624"/>
      <c r="AF4" s="625"/>
      <c r="AG4" s="625"/>
      <c r="AH4" s="624"/>
      <c r="AI4" s="624"/>
      <c r="AJ4" s="625"/>
      <c r="AK4" s="625"/>
      <c r="AL4" s="624"/>
      <c r="AM4" s="624"/>
      <c r="AN4" s="625"/>
      <c r="AO4" s="625"/>
      <c r="AP4" s="624"/>
      <c r="AQ4" s="624"/>
      <c r="AR4" s="625"/>
      <c r="AS4" s="625"/>
      <c r="AT4" s="624"/>
      <c r="AU4" s="624"/>
      <c r="AV4" s="625"/>
      <c r="AW4" s="625"/>
      <c r="AY4" s="12"/>
      <c r="AZ4" s="12"/>
      <c r="BF4" s="12"/>
      <c r="BG4" s="12"/>
      <c r="BH4" s="12"/>
      <c r="BI4" s="12"/>
      <c r="BJ4" s="13"/>
      <c r="BK4" s="12"/>
      <c r="BM4" s="630" t="s">
        <v>131</v>
      </c>
      <c r="BN4" s="630"/>
      <c r="BO4" s="630"/>
      <c r="BP4" s="630"/>
    </row>
    <row r="5" spans="1:104" s="11" customFormat="1" ht="21" customHeight="1" thickBot="1" x14ac:dyDescent="0.25">
      <c r="A5" s="9"/>
      <c r="B5" s="65"/>
      <c r="C5" s="66" t="s">
        <v>35</v>
      </c>
      <c r="D5" s="613"/>
      <c r="E5" s="615"/>
      <c r="F5" s="631"/>
      <c r="G5" s="637"/>
      <c r="H5" s="637"/>
      <c r="I5" s="637"/>
      <c r="J5" s="637"/>
      <c r="K5" s="637"/>
      <c r="L5" s="637"/>
      <c r="M5" s="637"/>
      <c r="N5" s="637"/>
      <c r="O5" s="637"/>
      <c r="P5" s="289"/>
      <c r="Q5" s="289"/>
      <c r="R5" s="624"/>
      <c r="S5" s="624"/>
      <c r="T5" s="625"/>
      <c r="U5" s="625"/>
      <c r="V5" s="624"/>
      <c r="W5" s="624"/>
      <c r="X5" s="625"/>
      <c r="Y5" s="625"/>
      <c r="Z5" s="624"/>
      <c r="AA5" s="624"/>
      <c r="AB5" s="625"/>
      <c r="AC5" s="625"/>
      <c r="AD5" s="624"/>
      <c r="AE5" s="624"/>
      <c r="AF5" s="625"/>
      <c r="AG5" s="625"/>
      <c r="AH5" s="624"/>
      <c r="AI5" s="624"/>
      <c r="AJ5" s="625"/>
      <c r="AK5" s="625"/>
      <c r="AL5" s="624"/>
      <c r="AM5" s="624"/>
      <c r="AN5" s="625"/>
      <c r="AO5" s="625"/>
      <c r="AP5" s="624"/>
      <c r="AQ5" s="624"/>
      <c r="AR5" s="625"/>
      <c r="AS5" s="625"/>
      <c r="AT5" s="624"/>
      <c r="AU5" s="624"/>
      <c r="AV5" s="625"/>
      <c r="AW5" s="625"/>
      <c r="AY5" s="12"/>
      <c r="AZ5" s="12"/>
      <c r="BF5" s="12"/>
      <c r="BG5" s="12"/>
      <c r="BH5" s="12"/>
      <c r="BI5" s="12"/>
      <c r="BJ5" s="13"/>
      <c r="BK5" s="12"/>
      <c r="BM5" s="128" t="s">
        <v>178</v>
      </c>
      <c r="BN5" s="636" t="s">
        <v>97</v>
      </c>
      <c r="BO5" s="636"/>
      <c r="BP5" s="636"/>
    </row>
    <row r="6" spans="1:104" s="11" customFormat="1" ht="3" customHeight="1" thickBot="1" x14ac:dyDescent="0.25">
      <c r="A6" s="9"/>
      <c r="B6" s="15"/>
      <c r="C6" s="16"/>
      <c r="D6" s="17"/>
      <c r="E6" s="17"/>
      <c r="F6" s="17"/>
      <c r="G6" s="17"/>
      <c r="H6" s="20"/>
      <c r="I6" s="21"/>
      <c r="J6" s="17"/>
      <c r="K6" s="17"/>
      <c r="N6" s="17"/>
      <c r="O6" s="17"/>
      <c r="R6" s="17"/>
      <c r="S6" s="17"/>
      <c r="V6" s="17"/>
      <c r="W6" s="17"/>
      <c r="Z6" s="17"/>
      <c r="AA6" s="17"/>
      <c r="AD6" s="17"/>
      <c r="AE6" s="17"/>
      <c r="AH6" s="17"/>
      <c r="AI6" s="17"/>
      <c r="AL6" s="17"/>
      <c r="AM6" s="17"/>
      <c r="AP6" s="17"/>
      <c r="AQ6" s="17"/>
      <c r="AT6" s="17"/>
      <c r="AU6" s="17"/>
      <c r="AY6" s="12"/>
      <c r="AZ6" s="12"/>
      <c r="BF6" s="12"/>
      <c r="BG6" s="12"/>
      <c r="BH6" s="12"/>
      <c r="BI6" s="12"/>
      <c r="BJ6" s="13"/>
      <c r="BK6" s="12"/>
    </row>
    <row r="7" spans="1:104" s="23" customFormat="1" ht="24.75" customHeight="1" x14ac:dyDescent="0.2">
      <c r="A7" s="275"/>
      <c r="B7" s="562" t="s">
        <v>102</v>
      </c>
      <c r="C7" s="617"/>
      <c r="D7" s="79" t="s">
        <v>167</v>
      </c>
      <c r="E7" s="80"/>
      <c r="F7" s="80"/>
      <c r="G7" s="80"/>
      <c r="H7" s="80"/>
      <c r="I7" s="80"/>
      <c r="J7" s="609" t="s">
        <v>168</v>
      </c>
      <c r="K7" s="609"/>
      <c r="L7" s="609"/>
      <c r="M7" s="609"/>
      <c r="N7" s="609" t="s">
        <v>169</v>
      </c>
      <c r="O7" s="609"/>
      <c r="P7" s="609"/>
      <c r="Q7" s="609"/>
      <c r="R7" s="609" t="s">
        <v>170</v>
      </c>
      <c r="S7" s="609"/>
      <c r="T7" s="609"/>
      <c r="U7" s="609"/>
      <c r="V7" s="609" t="s">
        <v>171</v>
      </c>
      <c r="W7" s="609"/>
      <c r="X7" s="609"/>
      <c r="Y7" s="609"/>
      <c r="Z7" s="609" t="s">
        <v>172</v>
      </c>
      <c r="AA7" s="609"/>
      <c r="AB7" s="609"/>
      <c r="AC7" s="609"/>
      <c r="AD7" s="609" t="s">
        <v>173</v>
      </c>
      <c r="AE7" s="609"/>
      <c r="AF7" s="609"/>
      <c r="AG7" s="609"/>
      <c r="AH7" s="609" t="s">
        <v>174</v>
      </c>
      <c r="AI7" s="609"/>
      <c r="AJ7" s="609"/>
      <c r="AK7" s="609"/>
      <c r="AL7" s="609" t="s">
        <v>175</v>
      </c>
      <c r="AM7" s="609"/>
      <c r="AN7" s="609"/>
      <c r="AO7" s="609"/>
      <c r="AP7" s="609" t="s">
        <v>176</v>
      </c>
      <c r="AQ7" s="609"/>
      <c r="AR7" s="609"/>
      <c r="AS7" s="609"/>
      <c r="AT7" s="609" t="s">
        <v>177</v>
      </c>
      <c r="AU7" s="609"/>
      <c r="AV7" s="609"/>
      <c r="AW7" s="629"/>
      <c r="CM7" s="131"/>
      <c r="CN7" s="132"/>
      <c r="CO7" s="132"/>
      <c r="CP7" s="132"/>
      <c r="CQ7" s="132"/>
      <c r="CR7" s="132"/>
      <c r="CS7" s="132"/>
      <c r="CT7" s="132"/>
      <c r="CU7" s="132"/>
      <c r="CV7" s="132"/>
      <c r="CW7" s="132"/>
      <c r="CX7" s="132"/>
      <c r="CY7" s="132"/>
      <c r="CZ7" s="131"/>
    </row>
    <row r="8" spans="1:104" s="24" customFormat="1" ht="24" x14ac:dyDescent="0.2">
      <c r="A8" s="276"/>
      <c r="B8" s="564"/>
      <c r="C8" s="618"/>
      <c r="D8" s="627" t="s">
        <v>190</v>
      </c>
      <c r="E8" s="628"/>
      <c r="F8" s="50" t="s">
        <v>18</v>
      </c>
      <c r="G8" s="627" t="s">
        <v>32</v>
      </c>
      <c r="H8" s="628"/>
      <c r="I8" s="50" t="s">
        <v>47</v>
      </c>
      <c r="J8" s="627" t="s">
        <v>41</v>
      </c>
      <c r="K8" s="628"/>
      <c r="L8" s="50" t="s">
        <v>18</v>
      </c>
      <c r="M8" s="50" t="s">
        <v>17</v>
      </c>
      <c r="N8" s="627" t="s">
        <v>41</v>
      </c>
      <c r="O8" s="628"/>
      <c r="P8" s="50" t="s">
        <v>18</v>
      </c>
      <c r="Q8" s="50" t="s">
        <v>17</v>
      </c>
      <c r="R8" s="627" t="s">
        <v>41</v>
      </c>
      <c r="S8" s="628"/>
      <c r="T8" s="50" t="s">
        <v>18</v>
      </c>
      <c r="U8" s="50" t="s">
        <v>17</v>
      </c>
      <c r="V8" s="627" t="s">
        <v>41</v>
      </c>
      <c r="W8" s="628"/>
      <c r="X8" s="50" t="s">
        <v>18</v>
      </c>
      <c r="Y8" s="50" t="s">
        <v>17</v>
      </c>
      <c r="Z8" s="627" t="s">
        <v>41</v>
      </c>
      <c r="AA8" s="628"/>
      <c r="AB8" s="50" t="s">
        <v>18</v>
      </c>
      <c r="AC8" s="50" t="s">
        <v>17</v>
      </c>
      <c r="AD8" s="627" t="s">
        <v>41</v>
      </c>
      <c r="AE8" s="628"/>
      <c r="AF8" s="50" t="s">
        <v>18</v>
      </c>
      <c r="AG8" s="50" t="s">
        <v>17</v>
      </c>
      <c r="AH8" s="627" t="s">
        <v>41</v>
      </c>
      <c r="AI8" s="628"/>
      <c r="AJ8" s="50" t="s">
        <v>18</v>
      </c>
      <c r="AK8" s="50" t="s">
        <v>17</v>
      </c>
      <c r="AL8" s="627" t="s">
        <v>41</v>
      </c>
      <c r="AM8" s="628"/>
      <c r="AN8" s="50" t="s">
        <v>18</v>
      </c>
      <c r="AO8" s="50" t="s">
        <v>17</v>
      </c>
      <c r="AP8" s="627" t="s">
        <v>41</v>
      </c>
      <c r="AQ8" s="628"/>
      <c r="AR8" s="50" t="s">
        <v>18</v>
      </c>
      <c r="AS8" s="50" t="s">
        <v>17</v>
      </c>
      <c r="AT8" s="627" t="s">
        <v>41</v>
      </c>
      <c r="AU8" s="628"/>
      <c r="AV8" s="50" t="s">
        <v>18</v>
      </c>
      <c r="AW8" s="82" t="s">
        <v>17</v>
      </c>
      <c r="CM8" s="122" t="s">
        <v>92</v>
      </c>
      <c r="CN8" s="122"/>
      <c r="CO8" s="122"/>
      <c r="CP8" s="122" t="s">
        <v>145</v>
      </c>
      <c r="CQ8" s="122" t="s">
        <v>146</v>
      </c>
      <c r="CR8" s="122" t="s">
        <v>147</v>
      </c>
      <c r="CS8" s="122" t="s">
        <v>148</v>
      </c>
      <c r="CT8" s="122" t="s">
        <v>149</v>
      </c>
      <c r="CU8" s="122" t="s">
        <v>150</v>
      </c>
      <c r="CV8" s="122" t="s">
        <v>151</v>
      </c>
      <c r="CW8" s="122" t="s">
        <v>152</v>
      </c>
      <c r="CX8" s="122" t="s">
        <v>153</v>
      </c>
      <c r="CY8" s="122" t="s">
        <v>154</v>
      </c>
      <c r="CZ8" s="122" t="s">
        <v>125</v>
      </c>
    </row>
    <row r="9" spans="1:104" s="25" customFormat="1" ht="14.25" customHeight="1" thickBot="1" x14ac:dyDescent="0.25">
      <c r="A9" s="276"/>
      <c r="B9" s="622"/>
      <c r="C9" s="623"/>
      <c r="D9" s="236" t="s">
        <v>40</v>
      </c>
      <c r="E9" s="236" t="s">
        <v>14</v>
      </c>
      <c r="F9" s="236" t="s">
        <v>15</v>
      </c>
      <c r="G9" s="236" t="s">
        <v>42</v>
      </c>
      <c r="H9" s="236" t="s">
        <v>39</v>
      </c>
      <c r="I9" s="236" t="s">
        <v>48</v>
      </c>
      <c r="J9" s="236" t="s">
        <v>40</v>
      </c>
      <c r="K9" s="236" t="s">
        <v>14</v>
      </c>
      <c r="L9" s="236" t="s">
        <v>15</v>
      </c>
      <c r="M9" s="236" t="s">
        <v>42</v>
      </c>
      <c r="N9" s="236" t="s">
        <v>40</v>
      </c>
      <c r="O9" s="236" t="s">
        <v>14</v>
      </c>
      <c r="P9" s="236" t="s">
        <v>15</v>
      </c>
      <c r="Q9" s="236" t="s">
        <v>42</v>
      </c>
      <c r="R9" s="236" t="s">
        <v>40</v>
      </c>
      <c r="S9" s="236" t="s">
        <v>14</v>
      </c>
      <c r="T9" s="236" t="s">
        <v>15</v>
      </c>
      <c r="U9" s="236" t="s">
        <v>42</v>
      </c>
      <c r="V9" s="236" t="s">
        <v>40</v>
      </c>
      <c r="W9" s="236" t="s">
        <v>14</v>
      </c>
      <c r="X9" s="236" t="s">
        <v>15</v>
      </c>
      <c r="Y9" s="236" t="s">
        <v>42</v>
      </c>
      <c r="Z9" s="236" t="s">
        <v>40</v>
      </c>
      <c r="AA9" s="236" t="s">
        <v>14</v>
      </c>
      <c r="AB9" s="236" t="s">
        <v>15</v>
      </c>
      <c r="AC9" s="236" t="s">
        <v>42</v>
      </c>
      <c r="AD9" s="236" t="s">
        <v>40</v>
      </c>
      <c r="AE9" s="236" t="s">
        <v>14</v>
      </c>
      <c r="AF9" s="236" t="s">
        <v>15</v>
      </c>
      <c r="AG9" s="236" t="s">
        <v>42</v>
      </c>
      <c r="AH9" s="236" t="s">
        <v>40</v>
      </c>
      <c r="AI9" s="236" t="s">
        <v>14</v>
      </c>
      <c r="AJ9" s="236" t="s">
        <v>15</v>
      </c>
      <c r="AK9" s="236" t="s">
        <v>42</v>
      </c>
      <c r="AL9" s="236" t="s">
        <v>40</v>
      </c>
      <c r="AM9" s="236" t="s">
        <v>14</v>
      </c>
      <c r="AN9" s="236" t="s">
        <v>15</v>
      </c>
      <c r="AO9" s="236" t="s">
        <v>42</v>
      </c>
      <c r="AP9" s="236" t="s">
        <v>40</v>
      </c>
      <c r="AQ9" s="236" t="s">
        <v>14</v>
      </c>
      <c r="AR9" s="236" t="s">
        <v>15</v>
      </c>
      <c r="AS9" s="236" t="s">
        <v>42</v>
      </c>
      <c r="AT9" s="236" t="s">
        <v>40</v>
      </c>
      <c r="AU9" s="236" t="s">
        <v>14</v>
      </c>
      <c r="AV9" s="236" t="s">
        <v>15</v>
      </c>
      <c r="AW9" s="237" t="s">
        <v>42</v>
      </c>
      <c r="BN9" s="24"/>
      <c r="BO9" s="24"/>
      <c r="BP9" s="24"/>
      <c r="BQ9" s="24"/>
      <c r="BR9" s="24"/>
      <c r="BS9" s="24"/>
      <c r="BT9" s="24"/>
      <c r="BU9" s="24"/>
      <c r="BV9" s="24"/>
      <c r="CM9" s="123"/>
      <c r="CN9" s="123"/>
      <c r="CO9" s="123"/>
      <c r="CP9" s="123" t="s">
        <v>40</v>
      </c>
      <c r="CQ9" s="123" t="s">
        <v>40</v>
      </c>
      <c r="CR9" s="123" t="s">
        <v>40</v>
      </c>
      <c r="CS9" s="123" t="s">
        <v>40</v>
      </c>
      <c r="CT9" s="123" t="s">
        <v>40</v>
      </c>
      <c r="CU9" s="123" t="s">
        <v>40</v>
      </c>
      <c r="CV9" s="123" t="s">
        <v>40</v>
      </c>
      <c r="CW9" s="123" t="s">
        <v>40</v>
      </c>
      <c r="CX9" s="123" t="s">
        <v>40</v>
      </c>
      <c r="CY9" s="123" t="s">
        <v>40</v>
      </c>
      <c r="CZ9" s="123" t="s">
        <v>15</v>
      </c>
    </row>
    <row r="10" spans="1:104" s="11" customFormat="1" ht="14.25" customHeight="1" x14ac:dyDescent="0.2">
      <c r="A10" s="276" t="str">
        <f>B10&amp;A4</f>
        <v>Jan</v>
      </c>
      <c r="B10" s="84" t="s">
        <v>0</v>
      </c>
      <c r="C10" s="49">
        <f t="shared" ref="C10:C21" si="0">Year1</f>
        <v>0</v>
      </c>
      <c r="D10" s="290">
        <f>J10+N10+R10+V10+Z10+AD10+AH10+AL10+AP10+AT10</f>
        <v>0</v>
      </c>
      <c r="E10" s="271">
        <f>D10*INDEX('Select Year'!Z$19:AE$19,,MATCH($BN$5,'Select Year'!Z$10:AE$10,0))</f>
        <v>0</v>
      </c>
      <c r="F10" s="291">
        <f>L10+P10+T10+X10+AB10+AF10+AJ10+AN10+AR10+AV10</f>
        <v>0</v>
      </c>
      <c r="G10" s="292" t="e">
        <f>F10/D10</f>
        <v>#DIV/0!</v>
      </c>
      <c r="H10" s="292" t="e">
        <f>F10/E10</f>
        <v>#DIV/0!</v>
      </c>
      <c r="I10" s="104" t="e">
        <f>E10*INDEX('Select Year'!AA$11:AC$15,MATCH('Light, Medium &amp; Heavy Fuel Oils'!C10,'Select Year'!W$11:W$15,0),MATCH($BN$5,'Select Year'!AA$10:AC$10,0))</f>
        <v>#N/A</v>
      </c>
      <c r="J10" s="238"/>
      <c r="K10" s="271">
        <f>J10*INDEX('Select Year'!Z$19:AE$19,,MATCH($BN$5,'Select Year'!Z$10:AE$10,0))</f>
        <v>0</v>
      </c>
      <c r="L10" s="239"/>
      <c r="M10" s="230" t="e">
        <f>L10/J10</f>
        <v>#DIV/0!</v>
      </c>
      <c r="N10" s="238"/>
      <c r="O10" s="271">
        <f>N10*INDEX('Select Year'!Z$19:AE$19,,MATCH($BN$5,'Select Year'!Z$10:AE$10,0))</f>
        <v>0</v>
      </c>
      <c r="P10" s="239"/>
      <c r="Q10" s="230" t="e">
        <f>P10/N10</f>
        <v>#DIV/0!</v>
      </c>
      <c r="R10" s="238"/>
      <c r="S10" s="271">
        <f>R10*INDEX('Select Year'!Z$19:AE$19,,MATCH($BN$5,'Select Year'!Z$10:AE$10,0))</f>
        <v>0</v>
      </c>
      <c r="T10" s="239"/>
      <c r="U10" s="230" t="e">
        <f>T10/R10</f>
        <v>#DIV/0!</v>
      </c>
      <c r="V10" s="238"/>
      <c r="W10" s="271">
        <f>V10*INDEX('Select Year'!Z$19:AE$19,,MATCH($BN$5,'Select Year'!Z$10:AE$10,0))</f>
        <v>0</v>
      </c>
      <c r="X10" s="239"/>
      <c r="Y10" s="230" t="e">
        <f>X10/V10</f>
        <v>#DIV/0!</v>
      </c>
      <c r="Z10" s="238"/>
      <c r="AA10" s="271">
        <f>Z10*INDEX('Select Year'!Z$19:AE$19,,MATCH($BN$5,'Select Year'!Z$10:AE$10,0))</f>
        <v>0</v>
      </c>
      <c r="AB10" s="239"/>
      <c r="AC10" s="230" t="e">
        <f>AB10/Z10</f>
        <v>#DIV/0!</v>
      </c>
      <c r="AD10" s="238"/>
      <c r="AE10" s="271">
        <f>AD10*INDEX('Select Year'!Z$19:AE$19,,MATCH($BN$5,'Select Year'!Z$10:AE$10,0))</f>
        <v>0</v>
      </c>
      <c r="AF10" s="239"/>
      <c r="AG10" s="230" t="e">
        <f>AF10/AD10</f>
        <v>#DIV/0!</v>
      </c>
      <c r="AH10" s="238"/>
      <c r="AI10" s="271">
        <f>AH10*INDEX('Select Year'!Z$19:AE$19,,MATCH($BN$5,'Select Year'!Z$10:AE$10,0))</f>
        <v>0</v>
      </c>
      <c r="AJ10" s="239"/>
      <c r="AK10" s="230" t="e">
        <f>AJ10/AH10</f>
        <v>#DIV/0!</v>
      </c>
      <c r="AL10" s="238"/>
      <c r="AM10" s="271">
        <f>AL10*INDEX('Select Year'!Z$19:AE$19,,MATCH($BN$5,'Select Year'!Z$10:AE$10,0))</f>
        <v>0</v>
      </c>
      <c r="AN10" s="239"/>
      <c r="AO10" s="230" t="e">
        <f>AN10/AL10</f>
        <v>#DIV/0!</v>
      </c>
      <c r="AP10" s="238"/>
      <c r="AQ10" s="271">
        <f>AP10*INDEX('Select Year'!Z$19:AE$19,,MATCH($BN$5,'Select Year'!Z$10:AE$10,0))</f>
        <v>0</v>
      </c>
      <c r="AR10" s="239"/>
      <c r="AS10" s="230" t="e">
        <f>AR10/AP10</f>
        <v>#DIV/0!</v>
      </c>
      <c r="AT10" s="238"/>
      <c r="AU10" s="271">
        <f>AT10*INDEX('Select Year'!Z$19:AE$19,,MATCH($BN$5,'Select Year'!Z$10:AE$10,0))</f>
        <v>0</v>
      </c>
      <c r="AV10" s="239"/>
      <c r="AW10" s="277" t="e">
        <f>AV10/AT10</f>
        <v>#DIV/0!</v>
      </c>
      <c r="AX10" s="25"/>
      <c r="AY10" s="25"/>
      <c r="AZ10" s="12"/>
      <c r="BF10" s="12"/>
      <c r="BG10" s="12"/>
      <c r="BH10" s="12"/>
      <c r="BI10" s="12"/>
      <c r="BJ10" s="13"/>
      <c r="BK10" s="12"/>
      <c r="CM10" s="124">
        <f t="shared" ref="CM10:CM21" si="1">Year1</f>
        <v>0</v>
      </c>
      <c r="CN10" s="124" t="str">
        <f>B10&amp;"-"&amp;C10</f>
        <v>Jan-0</v>
      </c>
      <c r="CO10" s="124" t="str">
        <f t="shared" ref="CO10:CO21" si="2">B10&amp;"-"&amp;CM10</f>
        <v>Jan-0</v>
      </c>
      <c r="CP10" s="124">
        <f t="shared" ref="CP10:CP21" si="3">INDEX(J$10:J$21,MATCH($CO10,$CN$10:$CN$21,),)</f>
        <v>0</v>
      </c>
      <c r="CQ10" s="124">
        <f t="shared" ref="CQ10:CQ21" si="4">INDEX(N$10:N$21,MATCH($CO10,$CN$10:$CN$21,),)</f>
        <v>0</v>
      </c>
      <c r="CR10" s="124">
        <f t="shared" ref="CR10:CR21" si="5">INDEX(R$10:R$21,MATCH($CO10,$CN$10:$CN$21,),)</f>
        <v>0</v>
      </c>
      <c r="CS10" s="124">
        <f t="shared" ref="CS10:CS21" si="6">INDEX(V$10:V$21,MATCH($CO10,$CN$10:$CN$21,),)</f>
        <v>0</v>
      </c>
      <c r="CT10" s="124">
        <f t="shared" ref="CT10:CT21" si="7">INDEX(Z$10:Z$21,MATCH($CO10,$CN$10:$CN$21,),)</f>
        <v>0</v>
      </c>
      <c r="CU10" s="124">
        <f t="shared" ref="CU10:CU21" si="8">INDEX(AD$10:AD$21,MATCH($CO10,$CN$10:$CN$21,),)</f>
        <v>0</v>
      </c>
      <c r="CV10" s="124">
        <f t="shared" ref="CV10:CV21" si="9">INDEX(AH$10:AH$21,MATCH($CO10,$CN$10:$CN$21,),)</f>
        <v>0</v>
      </c>
      <c r="CW10" s="124">
        <f t="shared" ref="CW10:CW21" si="10">INDEX(AL$10:AL$21,MATCH($CO10,$CN$10:$CN$21,),)</f>
        <v>0</v>
      </c>
      <c r="CX10" s="124">
        <f t="shared" ref="CX10:CX21" si="11">INDEX(AP$10:AP$21,MATCH($CO10,$CN$10:$CN$21,),)</f>
        <v>0</v>
      </c>
      <c r="CY10" s="124">
        <f t="shared" ref="CY10:CY21" si="12">INDEX(AT$10:AT$21,MATCH($CO10,$CN$10:$CN$21,),)</f>
        <v>0</v>
      </c>
      <c r="CZ10" s="126">
        <f t="shared" ref="CZ10:CZ21" si="13">INDEX(F$10:F$21,MATCH($CO10,$CN$10:$CN$21,),)</f>
        <v>0</v>
      </c>
    </row>
    <row r="11" spans="1:104" s="11" customFormat="1" ht="14.25" customHeight="1" x14ac:dyDescent="0.2">
      <c r="A11" s="276" t="str">
        <f>B11&amp;A4</f>
        <v>Feb</v>
      </c>
      <c r="B11" s="85" t="s">
        <v>1</v>
      </c>
      <c r="C11" s="49">
        <f t="shared" si="0"/>
        <v>0</v>
      </c>
      <c r="D11" s="293">
        <f t="shared" ref="D11:D21" si="14">J11+N11+R11+V11+Z11+AD11+AH11+AL11+AP11+AT11</f>
        <v>0</v>
      </c>
      <c r="E11" s="272">
        <f>D11*INDEX('Select Year'!Z$19:AE$19,,MATCH($BN$5,'Select Year'!Z$10:AE$10,0))</f>
        <v>0</v>
      </c>
      <c r="F11" s="282">
        <f t="shared" ref="F11:F21" si="15">L11+P11+T11+X11+AB11+AF11+AJ11+AN11+AR11+AV11</f>
        <v>0</v>
      </c>
      <c r="G11" s="280" t="e">
        <f t="shared" ref="G11:G21" si="16">F11/D11</f>
        <v>#DIV/0!</v>
      </c>
      <c r="H11" s="280" t="e">
        <f t="shared" ref="H11:H21" si="17">F11/E11</f>
        <v>#DIV/0!</v>
      </c>
      <c r="I11" s="36" t="e">
        <f>E11*INDEX('Select Year'!AA$11:AC$15,MATCH('Light, Medium &amp; Heavy Fuel Oils'!C11,'Select Year'!W$11:W$15,0),MATCH($BN$5,'Select Year'!AA$10:AC$10,0))</f>
        <v>#N/A</v>
      </c>
      <c r="J11" s="55"/>
      <c r="K11" s="272">
        <f>J11*INDEX('Select Year'!Z$19:AE$19,,MATCH($BN$5,'Select Year'!Z$10:AE$10,0))</f>
        <v>0</v>
      </c>
      <c r="L11" s="229"/>
      <c r="M11" s="231" t="e">
        <f t="shared" ref="M11:M21" si="18">L11/J11</f>
        <v>#DIV/0!</v>
      </c>
      <c r="N11" s="55"/>
      <c r="O11" s="272">
        <f>N11*INDEX('Select Year'!Z$19:AE$19,,MATCH($BN$5,'Select Year'!Z$10:AE$10,0))</f>
        <v>0</v>
      </c>
      <c r="P11" s="229"/>
      <c r="Q11" s="231" t="e">
        <f t="shared" ref="Q11:Q21" si="19">P11/N11</f>
        <v>#DIV/0!</v>
      </c>
      <c r="R11" s="55"/>
      <c r="S11" s="272">
        <f>R11*INDEX('Select Year'!Z$19:AE$19,,MATCH($BN$5,'Select Year'!Z$10:AE$10,0))</f>
        <v>0</v>
      </c>
      <c r="T11" s="229"/>
      <c r="U11" s="231" t="e">
        <f t="shared" ref="U11:U21" si="20">T11/R11</f>
        <v>#DIV/0!</v>
      </c>
      <c r="V11" s="55"/>
      <c r="W11" s="272">
        <f>V11*INDEX('Select Year'!Z$19:AE$19,,MATCH($BN$5,'Select Year'!Z$10:AE$10,0))</f>
        <v>0</v>
      </c>
      <c r="X11" s="229"/>
      <c r="Y11" s="231" t="e">
        <f t="shared" ref="Y11:Y21" si="21">X11/V11</f>
        <v>#DIV/0!</v>
      </c>
      <c r="Z11" s="55"/>
      <c r="AA11" s="272">
        <f>Z11*INDEX('Select Year'!Z$19:AE$19,,MATCH($BN$5,'Select Year'!Z$10:AE$10,0))</f>
        <v>0</v>
      </c>
      <c r="AB11" s="229"/>
      <c r="AC11" s="231" t="e">
        <f t="shared" ref="AC11:AC21" si="22">AB11/Z11</f>
        <v>#DIV/0!</v>
      </c>
      <c r="AD11" s="55"/>
      <c r="AE11" s="272">
        <f>AD11*INDEX('Select Year'!Z$19:AE$19,,MATCH($BN$5,'Select Year'!Z$10:AE$10,0))</f>
        <v>0</v>
      </c>
      <c r="AF11" s="229"/>
      <c r="AG11" s="231" t="e">
        <f t="shared" ref="AG11:AG21" si="23">AF11/AD11</f>
        <v>#DIV/0!</v>
      </c>
      <c r="AH11" s="55"/>
      <c r="AI11" s="272">
        <f>AH11*INDEX('Select Year'!Z$19:AE$19,,MATCH($BN$5,'Select Year'!Z$10:AE$10,0))</f>
        <v>0</v>
      </c>
      <c r="AJ11" s="229"/>
      <c r="AK11" s="231" t="e">
        <f t="shared" ref="AK11:AK21" si="24">AJ11/AH11</f>
        <v>#DIV/0!</v>
      </c>
      <c r="AL11" s="55"/>
      <c r="AM11" s="272">
        <f>AL11*INDEX('Select Year'!Z$19:AE$19,,MATCH($BN$5,'Select Year'!Z$10:AE$10,0))</f>
        <v>0</v>
      </c>
      <c r="AN11" s="229"/>
      <c r="AO11" s="231" t="e">
        <f t="shared" ref="AO11:AO21" si="25">AN11/AL11</f>
        <v>#DIV/0!</v>
      </c>
      <c r="AP11" s="55"/>
      <c r="AQ11" s="272">
        <f>AP11*INDEX('Select Year'!Z$19:AE$19,,MATCH($BN$5,'Select Year'!Z$10:AE$10,0))</f>
        <v>0</v>
      </c>
      <c r="AR11" s="229"/>
      <c r="AS11" s="231" t="e">
        <f t="shared" ref="AS11:AS21" si="26">AR11/AP11</f>
        <v>#DIV/0!</v>
      </c>
      <c r="AT11" s="55"/>
      <c r="AU11" s="272">
        <f>AT11*INDEX('Select Year'!Z$19:AE$19,,MATCH($BN$5,'Select Year'!Z$10:AE$10,0))</f>
        <v>0</v>
      </c>
      <c r="AV11" s="229"/>
      <c r="AW11" s="278" t="e">
        <f t="shared" ref="AW11:AW21" si="27">AV11/AT11</f>
        <v>#DIV/0!</v>
      </c>
      <c r="AX11" s="25"/>
      <c r="AY11" s="25"/>
      <c r="AZ11" s="12"/>
      <c r="BF11" s="12"/>
      <c r="BG11" s="12"/>
      <c r="BH11" s="12"/>
      <c r="BI11" s="12"/>
      <c r="BJ11" s="13"/>
      <c r="BK11" s="12"/>
      <c r="CM11" s="124">
        <f t="shared" si="1"/>
        <v>0</v>
      </c>
      <c r="CN11" s="124" t="str">
        <f t="shared" ref="CN11:CN21" si="28">B11&amp;"-"&amp;C11</f>
        <v>Feb-0</v>
      </c>
      <c r="CO11" s="124" t="str">
        <f t="shared" si="2"/>
        <v>Feb-0</v>
      </c>
      <c r="CP11" s="124">
        <f t="shared" si="3"/>
        <v>0</v>
      </c>
      <c r="CQ11" s="124">
        <f t="shared" si="4"/>
        <v>0</v>
      </c>
      <c r="CR11" s="124">
        <f t="shared" si="5"/>
        <v>0</v>
      </c>
      <c r="CS11" s="124">
        <f t="shared" si="6"/>
        <v>0</v>
      </c>
      <c r="CT11" s="124">
        <f t="shared" si="7"/>
        <v>0</v>
      </c>
      <c r="CU11" s="124">
        <f t="shared" si="8"/>
        <v>0</v>
      </c>
      <c r="CV11" s="124">
        <f t="shared" si="9"/>
        <v>0</v>
      </c>
      <c r="CW11" s="124">
        <f t="shared" si="10"/>
        <v>0</v>
      </c>
      <c r="CX11" s="124">
        <f t="shared" si="11"/>
        <v>0</v>
      </c>
      <c r="CY11" s="124">
        <f t="shared" si="12"/>
        <v>0</v>
      </c>
      <c r="CZ11" s="126">
        <f t="shared" si="13"/>
        <v>0</v>
      </c>
    </row>
    <row r="12" spans="1:104" s="11" customFormat="1" ht="14.25" customHeight="1" x14ac:dyDescent="0.2">
      <c r="A12" s="276" t="str">
        <f>B12&amp;A4</f>
        <v>Mar</v>
      </c>
      <c r="B12" s="85" t="s">
        <v>2</v>
      </c>
      <c r="C12" s="49">
        <f t="shared" si="0"/>
        <v>0</v>
      </c>
      <c r="D12" s="293">
        <f t="shared" si="14"/>
        <v>0</v>
      </c>
      <c r="E12" s="272">
        <f>D12*INDEX('Select Year'!Z$19:AE$19,,MATCH($BN$5,'Select Year'!Z$10:AE$10,0))</f>
        <v>0</v>
      </c>
      <c r="F12" s="282">
        <f t="shared" si="15"/>
        <v>0</v>
      </c>
      <c r="G12" s="280" t="e">
        <f t="shared" si="16"/>
        <v>#DIV/0!</v>
      </c>
      <c r="H12" s="280" t="e">
        <f t="shared" si="17"/>
        <v>#DIV/0!</v>
      </c>
      <c r="I12" s="36" t="e">
        <f>E12*INDEX('Select Year'!AA$11:AC$15,MATCH('Light, Medium &amp; Heavy Fuel Oils'!C12,'Select Year'!W$11:W$15,0),MATCH($BN$5,'Select Year'!AA$10:AC$10,0))</f>
        <v>#N/A</v>
      </c>
      <c r="J12" s="55"/>
      <c r="K12" s="272">
        <f>J12*INDEX('Select Year'!Z$19:AE$19,,MATCH($BN$5,'Select Year'!Z$10:AE$10,0))</f>
        <v>0</v>
      </c>
      <c r="L12" s="229"/>
      <c r="M12" s="231" t="e">
        <f t="shared" si="18"/>
        <v>#DIV/0!</v>
      </c>
      <c r="N12" s="55"/>
      <c r="O12" s="272">
        <f>N12*INDEX('Select Year'!Z$19:AE$19,,MATCH($BN$5,'Select Year'!Z$10:AE$10,0))</f>
        <v>0</v>
      </c>
      <c r="P12" s="229"/>
      <c r="Q12" s="231" t="e">
        <f t="shared" si="19"/>
        <v>#DIV/0!</v>
      </c>
      <c r="R12" s="55"/>
      <c r="S12" s="272">
        <f>R12*INDEX('Select Year'!Z$19:AE$19,,MATCH($BN$5,'Select Year'!Z$10:AE$10,0))</f>
        <v>0</v>
      </c>
      <c r="T12" s="229"/>
      <c r="U12" s="231" t="e">
        <f t="shared" si="20"/>
        <v>#DIV/0!</v>
      </c>
      <c r="V12" s="55"/>
      <c r="W12" s="272">
        <f>V12*INDEX('Select Year'!Z$19:AE$19,,MATCH($BN$5,'Select Year'!Z$10:AE$10,0))</f>
        <v>0</v>
      </c>
      <c r="X12" s="229"/>
      <c r="Y12" s="231" t="e">
        <f t="shared" si="21"/>
        <v>#DIV/0!</v>
      </c>
      <c r="Z12" s="55"/>
      <c r="AA12" s="272">
        <f>Z12*INDEX('Select Year'!Z$19:AE$19,,MATCH($BN$5,'Select Year'!Z$10:AE$10,0))</f>
        <v>0</v>
      </c>
      <c r="AB12" s="229"/>
      <c r="AC12" s="231" t="e">
        <f t="shared" si="22"/>
        <v>#DIV/0!</v>
      </c>
      <c r="AD12" s="55"/>
      <c r="AE12" s="272">
        <f>AD12*INDEX('Select Year'!Z$19:AE$19,,MATCH($BN$5,'Select Year'!Z$10:AE$10,0))</f>
        <v>0</v>
      </c>
      <c r="AF12" s="229"/>
      <c r="AG12" s="231" t="e">
        <f t="shared" si="23"/>
        <v>#DIV/0!</v>
      </c>
      <c r="AH12" s="55"/>
      <c r="AI12" s="272">
        <f>AH12*INDEX('Select Year'!Z$19:AE$19,,MATCH($BN$5,'Select Year'!Z$10:AE$10,0))</f>
        <v>0</v>
      </c>
      <c r="AJ12" s="229"/>
      <c r="AK12" s="231" t="e">
        <f t="shared" si="24"/>
        <v>#DIV/0!</v>
      </c>
      <c r="AL12" s="55"/>
      <c r="AM12" s="272">
        <f>AL12*INDEX('Select Year'!Z$19:AE$19,,MATCH($BN$5,'Select Year'!Z$10:AE$10,0))</f>
        <v>0</v>
      </c>
      <c r="AN12" s="229"/>
      <c r="AO12" s="231" t="e">
        <f t="shared" si="25"/>
        <v>#DIV/0!</v>
      </c>
      <c r="AP12" s="55"/>
      <c r="AQ12" s="272">
        <f>AP12*INDEX('Select Year'!Z$19:AE$19,,MATCH($BN$5,'Select Year'!Z$10:AE$10,0))</f>
        <v>0</v>
      </c>
      <c r="AR12" s="229"/>
      <c r="AS12" s="231" t="e">
        <f t="shared" si="26"/>
        <v>#DIV/0!</v>
      </c>
      <c r="AT12" s="55"/>
      <c r="AU12" s="272">
        <f>AT12*INDEX('Select Year'!Z$19:AE$19,,MATCH($BN$5,'Select Year'!Z$10:AE$10,0))</f>
        <v>0</v>
      </c>
      <c r="AV12" s="229"/>
      <c r="AW12" s="278" t="e">
        <f t="shared" si="27"/>
        <v>#DIV/0!</v>
      </c>
      <c r="AX12" s="25"/>
      <c r="AY12" s="25"/>
      <c r="AZ12" s="12"/>
      <c r="BF12" s="12"/>
      <c r="BG12" s="12"/>
      <c r="BH12" s="12"/>
      <c r="BI12" s="12"/>
      <c r="BJ12" s="13"/>
      <c r="BK12" s="12"/>
      <c r="CM12" s="124">
        <f t="shared" si="1"/>
        <v>0</v>
      </c>
      <c r="CN12" s="124" t="str">
        <f t="shared" si="28"/>
        <v>Mar-0</v>
      </c>
      <c r="CO12" s="124" t="str">
        <f t="shared" si="2"/>
        <v>Mar-0</v>
      </c>
      <c r="CP12" s="124">
        <f t="shared" si="3"/>
        <v>0</v>
      </c>
      <c r="CQ12" s="124">
        <f t="shared" si="4"/>
        <v>0</v>
      </c>
      <c r="CR12" s="124">
        <f t="shared" si="5"/>
        <v>0</v>
      </c>
      <c r="CS12" s="124">
        <f t="shared" si="6"/>
        <v>0</v>
      </c>
      <c r="CT12" s="124">
        <f t="shared" si="7"/>
        <v>0</v>
      </c>
      <c r="CU12" s="124">
        <f t="shared" si="8"/>
        <v>0</v>
      </c>
      <c r="CV12" s="124">
        <f t="shared" si="9"/>
        <v>0</v>
      </c>
      <c r="CW12" s="124">
        <f t="shared" si="10"/>
        <v>0</v>
      </c>
      <c r="CX12" s="124">
        <f t="shared" si="11"/>
        <v>0</v>
      </c>
      <c r="CY12" s="124">
        <f t="shared" si="12"/>
        <v>0</v>
      </c>
      <c r="CZ12" s="126">
        <f t="shared" si="13"/>
        <v>0</v>
      </c>
    </row>
    <row r="13" spans="1:104" s="11" customFormat="1" ht="14.25" customHeight="1" x14ac:dyDescent="0.2">
      <c r="A13" s="276" t="str">
        <f>B13&amp;A4</f>
        <v>Apr</v>
      </c>
      <c r="B13" s="85" t="s">
        <v>3</v>
      </c>
      <c r="C13" s="49">
        <f t="shared" si="0"/>
        <v>0</v>
      </c>
      <c r="D13" s="293">
        <f t="shared" si="14"/>
        <v>0</v>
      </c>
      <c r="E13" s="272">
        <f>D13*INDEX('Select Year'!Z$19:AE$19,,MATCH($BN$5,'Select Year'!Z$10:AE$10,0))</f>
        <v>0</v>
      </c>
      <c r="F13" s="282">
        <f t="shared" si="15"/>
        <v>0</v>
      </c>
      <c r="G13" s="280" t="e">
        <f t="shared" si="16"/>
        <v>#DIV/0!</v>
      </c>
      <c r="H13" s="280" t="e">
        <f t="shared" si="17"/>
        <v>#DIV/0!</v>
      </c>
      <c r="I13" s="36" t="e">
        <f>E13*INDEX('Select Year'!AA$11:AC$15,MATCH('Light, Medium &amp; Heavy Fuel Oils'!C13,'Select Year'!W$11:W$15,0),MATCH($BN$5,'Select Year'!AA$10:AC$10,0))</f>
        <v>#N/A</v>
      </c>
      <c r="J13" s="55"/>
      <c r="K13" s="272">
        <f>J13*INDEX('Select Year'!Z$19:AE$19,,MATCH($BN$5,'Select Year'!Z$10:AE$10,0))</f>
        <v>0</v>
      </c>
      <c r="L13" s="229"/>
      <c r="M13" s="231" t="e">
        <f t="shared" si="18"/>
        <v>#DIV/0!</v>
      </c>
      <c r="N13" s="55"/>
      <c r="O13" s="272">
        <f>N13*INDEX('Select Year'!Z$19:AE$19,,MATCH($BN$5,'Select Year'!Z$10:AE$10,0))</f>
        <v>0</v>
      </c>
      <c r="P13" s="229"/>
      <c r="Q13" s="231" t="e">
        <f t="shared" si="19"/>
        <v>#DIV/0!</v>
      </c>
      <c r="R13" s="55"/>
      <c r="S13" s="272">
        <f>R13*INDEX('Select Year'!Z$19:AE$19,,MATCH($BN$5,'Select Year'!Z$10:AE$10,0))</f>
        <v>0</v>
      </c>
      <c r="T13" s="229"/>
      <c r="U13" s="231" t="e">
        <f t="shared" si="20"/>
        <v>#DIV/0!</v>
      </c>
      <c r="V13" s="55"/>
      <c r="W13" s="272">
        <f>V13*INDEX('Select Year'!Z$19:AE$19,,MATCH($BN$5,'Select Year'!Z$10:AE$10,0))</f>
        <v>0</v>
      </c>
      <c r="X13" s="229"/>
      <c r="Y13" s="231" t="e">
        <f t="shared" si="21"/>
        <v>#DIV/0!</v>
      </c>
      <c r="Z13" s="55"/>
      <c r="AA13" s="272">
        <f>Z13*INDEX('Select Year'!Z$19:AE$19,,MATCH($BN$5,'Select Year'!Z$10:AE$10,0))</f>
        <v>0</v>
      </c>
      <c r="AB13" s="229"/>
      <c r="AC13" s="231" t="e">
        <f t="shared" si="22"/>
        <v>#DIV/0!</v>
      </c>
      <c r="AD13" s="55"/>
      <c r="AE13" s="272">
        <f>AD13*INDEX('Select Year'!Z$19:AE$19,,MATCH($BN$5,'Select Year'!Z$10:AE$10,0))</f>
        <v>0</v>
      </c>
      <c r="AF13" s="229"/>
      <c r="AG13" s="231" t="e">
        <f t="shared" si="23"/>
        <v>#DIV/0!</v>
      </c>
      <c r="AH13" s="55"/>
      <c r="AI13" s="272">
        <f>AH13*INDEX('Select Year'!Z$19:AE$19,,MATCH($BN$5,'Select Year'!Z$10:AE$10,0))</f>
        <v>0</v>
      </c>
      <c r="AJ13" s="229"/>
      <c r="AK13" s="231" t="e">
        <f t="shared" si="24"/>
        <v>#DIV/0!</v>
      </c>
      <c r="AL13" s="55"/>
      <c r="AM13" s="272">
        <f>AL13*INDEX('Select Year'!Z$19:AE$19,,MATCH($BN$5,'Select Year'!Z$10:AE$10,0))</f>
        <v>0</v>
      </c>
      <c r="AN13" s="229"/>
      <c r="AO13" s="231" t="e">
        <f t="shared" si="25"/>
        <v>#DIV/0!</v>
      </c>
      <c r="AP13" s="55"/>
      <c r="AQ13" s="272">
        <f>AP13*INDEX('Select Year'!Z$19:AE$19,,MATCH($BN$5,'Select Year'!Z$10:AE$10,0))</f>
        <v>0</v>
      </c>
      <c r="AR13" s="229"/>
      <c r="AS13" s="231" t="e">
        <f t="shared" si="26"/>
        <v>#DIV/0!</v>
      </c>
      <c r="AT13" s="55"/>
      <c r="AU13" s="272">
        <f>AT13*INDEX('Select Year'!Z$19:AE$19,,MATCH($BN$5,'Select Year'!Z$10:AE$10,0))</f>
        <v>0</v>
      </c>
      <c r="AV13" s="229"/>
      <c r="AW13" s="278" t="e">
        <f t="shared" si="27"/>
        <v>#DIV/0!</v>
      </c>
      <c r="AX13" s="25"/>
      <c r="AY13" s="25"/>
      <c r="AZ13" s="12"/>
      <c r="BF13" s="12"/>
      <c r="BG13" s="12"/>
      <c r="BH13" s="12"/>
      <c r="BI13" s="12"/>
      <c r="BJ13" s="13"/>
      <c r="BK13" s="12"/>
      <c r="CM13" s="124">
        <f t="shared" si="1"/>
        <v>0</v>
      </c>
      <c r="CN13" s="124" t="str">
        <f t="shared" si="28"/>
        <v>Apr-0</v>
      </c>
      <c r="CO13" s="124" t="str">
        <f t="shared" si="2"/>
        <v>Apr-0</v>
      </c>
      <c r="CP13" s="124">
        <f t="shared" si="3"/>
        <v>0</v>
      </c>
      <c r="CQ13" s="124">
        <f t="shared" si="4"/>
        <v>0</v>
      </c>
      <c r="CR13" s="124">
        <f t="shared" si="5"/>
        <v>0</v>
      </c>
      <c r="CS13" s="124">
        <f t="shared" si="6"/>
        <v>0</v>
      </c>
      <c r="CT13" s="124">
        <f t="shared" si="7"/>
        <v>0</v>
      </c>
      <c r="CU13" s="124">
        <f t="shared" si="8"/>
        <v>0</v>
      </c>
      <c r="CV13" s="124">
        <f t="shared" si="9"/>
        <v>0</v>
      </c>
      <c r="CW13" s="124">
        <f t="shared" si="10"/>
        <v>0</v>
      </c>
      <c r="CX13" s="124">
        <f t="shared" si="11"/>
        <v>0</v>
      </c>
      <c r="CY13" s="124">
        <f t="shared" si="12"/>
        <v>0</v>
      </c>
      <c r="CZ13" s="126">
        <f t="shared" si="13"/>
        <v>0</v>
      </c>
    </row>
    <row r="14" spans="1:104" s="11" customFormat="1" ht="14.25" customHeight="1" x14ac:dyDescent="0.2">
      <c r="A14" s="276" t="str">
        <f>B14&amp;A4</f>
        <v>May</v>
      </c>
      <c r="B14" s="85" t="s">
        <v>4</v>
      </c>
      <c r="C14" s="49">
        <f t="shared" si="0"/>
        <v>0</v>
      </c>
      <c r="D14" s="293">
        <f t="shared" si="14"/>
        <v>0</v>
      </c>
      <c r="E14" s="272">
        <f>D14*INDEX('Select Year'!Z$19:AE$19,,MATCH($BN$5,'Select Year'!Z$10:AE$10,0))</f>
        <v>0</v>
      </c>
      <c r="F14" s="282">
        <f t="shared" si="15"/>
        <v>0</v>
      </c>
      <c r="G14" s="280" t="e">
        <f t="shared" si="16"/>
        <v>#DIV/0!</v>
      </c>
      <c r="H14" s="280" t="e">
        <f t="shared" si="17"/>
        <v>#DIV/0!</v>
      </c>
      <c r="I14" s="36" t="e">
        <f>E14*INDEX('Select Year'!AA$11:AC$15,MATCH('Light, Medium &amp; Heavy Fuel Oils'!C14,'Select Year'!W$11:W$15,0),MATCH($BN$5,'Select Year'!AA$10:AC$10,0))</f>
        <v>#N/A</v>
      </c>
      <c r="J14" s="55"/>
      <c r="K14" s="272">
        <f>J14*INDEX('Select Year'!Z$19:AE$19,,MATCH($BN$5,'Select Year'!Z$10:AE$10,0))</f>
        <v>0</v>
      </c>
      <c r="L14" s="229"/>
      <c r="M14" s="231" t="e">
        <f t="shared" si="18"/>
        <v>#DIV/0!</v>
      </c>
      <c r="N14" s="55"/>
      <c r="O14" s="272">
        <f>N14*INDEX('Select Year'!Z$19:AE$19,,MATCH($BN$5,'Select Year'!Z$10:AE$10,0))</f>
        <v>0</v>
      </c>
      <c r="P14" s="229"/>
      <c r="Q14" s="231" t="e">
        <f t="shared" si="19"/>
        <v>#DIV/0!</v>
      </c>
      <c r="R14" s="55"/>
      <c r="S14" s="272">
        <f>R14*INDEX('Select Year'!Z$19:AE$19,,MATCH($BN$5,'Select Year'!Z$10:AE$10,0))</f>
        <v>0</v>
      </c>
      <c r="T14" s="229"/>
      <c r="U14" s="231" t="e">
        <f t="shared" si="20"/>
        <v>#DIV/0!</v>
      </c>
      <c r="V14" s="55"/>
      <c r="W14" s="272">
        <f>V14*INDEX('Select Year'!Z$19:AE$19,,MATCH($BN$5,'Select Year'!Z$10:AE$10,0))</f>
        <v>0</v>
      </c>
      <c r="X14" s="229"/>
      <c r="Y14" s="231" t="e">
        <f t="shared" si="21"/>
        <v>#DIV/0!</v>
      </c>
      <c r="Z14" s="55"/>
      <c r="AA14" s="272">
        <f>Z14*INDEX('Select Year'!Z$19:AE$19,,MATCH($BN$5,'Select Year'!Z$10:AE$10,0))</f>
        <v>0</v>
      </c>
      <c r="AB14" s="229"/>
      <c r="AC14" s="231" t="e">
        <f t="shared" si="22"/>
        <v>#DIV/0!</v>
      </c>
      <c r="AD14" s="55"/>
      <c r="AE14" s="272">
        <f>AD14*INDEX('Select Year'!Z$19:AE$19,,MATCH($BN$5,'Select Year'!Z$10:AE$10,0))</f>
        <v>0</v>
      </c>
      <c r="AF14" s="229"/>
      <c r="AG14" s="231" t="e">
        <f t="shared" si="23"/>
        <v>#DIV/0!</v>
      </c>
      <c r="AH14" s="55"/>
      <c r="AI14" s="272">
        <f>AH14*INDEX('Select Year'!Z$19:AE$19,,MATCH($BN$5,'Select Year'!Z$10:AE$10,0))</f>
        <v>0</v>
      </c>
      <c r="AJ14" s="229"/>
      <c r="AK14" s="231" t="e">
        <f t="shared" si="24"/>
        <v>#DIV/0!</v>
      </c>
      <c r="AL14" s="55"/>
      <c r="AM14" s="272">
        <f>AL14*INDEX('Select Year'!Z$19:AE$19,,MATCH($BN$5,'Select Year'!Z$10:AE$10,0))</f>
        <v>0</v>
      </c>
      <c r="AN14" s="229"/>
      <c r="AO14" s="231" t="e">
        <f t="shared" si="25"/>
        <v>#DIV/0!</v>
      </c>
      <c r="AP14" s="55"/>
      <c r="AQ14" s="272">
        <f>AP14*INDEX('Select Year'!Z$19:AE$19,,MATCH($BN$5,'Select Year'!Z$10:AE$10,0))</f>
        <v>0</v>
      </c>
      <c r="AR14" s="229"/>
      <c r="AS14" s="231" t="e">
        <f t="shared" si="26"/>
        <v>#DIV/0!</v>
      </c>
      <c r="AT14" s="55"/>
      <c r="AU14" s="272">
        <f>AT14*INDEX('Select Year'!Z$19:AE$19,,MATCH($BN$5,'Select Year'!Z$10:AE$10,0))</f>
        <v>0</v>
      </c>
      <c r="AV14" s="229"/>
      <c r="AW14" s="278" t="e">
        <f t="shared" si="27"/>
        <v>#DIV/0!</v>
      </c>
      <c r="AX14" s="25"/>
      <c r="AY14" s="25"/>
      <c r="AZ14" s="12"/>
      <c r="BF14" s="12"/>
      <c r="BG14" s="12"/>
      <c r="BH14" s="12"/>
      <c r="BI14" s="12"/>
      <c r="BJ14" s="13"/>
      <c r="BK14" s="12"/>
      <c r="CM14" s="124">
        <f t="shared" si="1"/>
        <v>0</v>
      </c>
      <c r="CN14" s="124" t="str">
        <f t="shared" si="28"/>
        <v>May-0</v>
      </c>
      <c r="CO14" s="124" t="str">
        <f t="shared" si="2"/>
        <v>May-0</v>
      </c>
      <c r="CP14" s="124">
        <f t="shared" si="3"/>
        <v>0</v>
      </c>
      <c r="CQ14" s="124">
        <f t="shared" si="4"/>
        <v>0</v>
      </c>
      <c r="CR14" s="124">
        <f t="shared" si="5"/>
        <v>0</v>
      </c>
      <c r="CS14" s="124">
        <f t="shared" si="6"/>
        <v>0</v>
      </c>
      <c r="CT14" s="124">
        <f t="shared" si="7"/>
        <v>0</v>
      </c>
      <c r="CU14" s="124">
        <f t="shared" si="8"/>
        <v>0</v>
      </c>
      <c r="CV14" s="124">
        <f t="shared" si="9"/>
        <v>0</v>
      </c>
      <c r="CW14" s="124">
        <f t="shared" si="10"/>
        <v>0</v>
      </c>
      <c r="CX14" s="124">
        <f t="shared" si="11"/>
        <v>0</v>
      </c>
      <c r="CY14" s="124">
        <f t="shared" si="12"/>
        <v>0</v>
      </c>
      <c r="CZ14" s="126">
        <f t="shared" si="13"/>
        <v>0</v>
      </c>
    </row>
    <row r="15" spans="1:104" s="11" customFormat="1" ht="14.25" customHeight="1" x14ac:dyDescent="0.2">
      <c r="A15" s="276" t="str">
        <f>B15&amp;A4</f>
        <v>Jun</v>
      </c>
      <c r="B15" s="85" t="s">
        <v>5</v>
      </c>
      <c r="C15" s="49">
        <f t="shared" si="0"/>
        <v>0</v>
      </c>
      <c r="D15" s="293">
        <f t="shared" si="14"/>
        <v>0</v>
      </c>
      <c r="E15" s="272">
        <f>D15*INDEX('Select Year'!Z$19:AE$19,,MATCH($BN$5,'Select Year'!Z$10:AE$10,0))</f>
        <v>0</v>
      </c>
      <c r="F15" s="282">
        <f t="shared" si="15"/>
        <v>0</v>
      </c>
      <c r="G15" s="280" t="e">
        <f t="shared" si="16"/>
        <v>#DIV/0!</v>
      </c>
      <c r="H15" s="280" t="e">
        <f t="shared" si="17"/>
        <v>#DIV/0!</v>
      </c>
      <c r="I15" s="36" t="e">
        <f>E15*INDEX('Select Year'!AA$11:AC$15,MATCH('Light, Medium &amp; Heavy Fuel Oils'!C15,'Select Year'!W$11:W$15,0),MATCH($BN$5,'Select Year'!AA$10:AC$10,0))</f>
        <v>#N/A</v>
      </c>
      <c r="J15" s="55"/>
      <c r="K15" s="272">
        <f>J15*INDEX('Select Year'!Z$19:AE$19,,MATCH($BN$5,'Select Year'!Z$10:AE$10,0))</f>
        <v>0</v>
      </c>
      <c r="L15" s="229"/>
      <c r="M15" s="231" t="e">
        <f t="shared" si="18"/>
        <v>#DIV/0!</v>
      </c>
      <c r="N15" s="55"/>
      <c r="O15" s="272">
        <f>N15*INDEX('Select Year'!Z$19:AE$19,,MATCH($BN$5,'Select Year'!Z$10:AE$10,0))</f>
        <v>0</v>
      </c>
      <c r="P15" s="229"/>
      <c r="Q15" s="231" t="e">
        <f t="shared" si="19"/>
        <v>#DIV/0!</v>
      </c>
      <c r="R15" s="55"/>
      <c r="S15" s="272">
        <f>R15*INDEX('Select Year'!Z$19:AE$19,,MATCH($BN$5,'Select Year'!Z$10:AE$10,0))</f>
        <v>0</v>
      </c>
      <c r="T15" s="229"/>
      <c r="U15" s="231" t="e">
        <f t="shared" si="20"/>
        <v>#DIV/0!</v>
      </c>
      <c r="V15" s="55"/>
      <c r="W15" s="272">
        <f>V15*INDEX('Select Year'!Z$19:AE$19,,MATCH($BN$5,'Select Year'!Z$10:AE$10,0))</f>
        <v>0</v>
      </c>
      <c r="X15" s="229"/>
      <c r="Y15" s="231" t="e">
        <f t="shared" si="21"/>
        <v>#DIV/0!</v>
      </c>
      <c r="Z15" s="55"/>
      <c r="AA15" s="272">
        <f>Z15*INDEX('Select Year'!Z$19:AE$19,,MATCH($BN$5,'Select Year'!Z$10:AE$10,0))</f>
        <v>0</v>
      </c>
      <c r="AB15" s="229"/>
      <c r="AC15" s="231" t="e">
        <f t="shared" si="22"/>
        <v>#DIV/0!</v>
      </c>
      <c r="AD15" s="55"/>
      <c r="AE15" s="272">
        <f>AD15*INDEX('Select Year'!Z$19:AE$19,,MATCH($BN$5,'Select Year'!Z$10:AE$10,0))</f>
        <v>0</v>
      </c>
      <c r="AF15" s="229"/>
      <c r="AG15" s="231" t="e">
        <f t="shared" si="23"/>
        <v>#DIV/0!</v>
      </c>
      <c r="AH15" s="55"/>
      <c r="AI15" s="272">
        <f>AH15*INDEX('Select Year'!Z$19:AE$19,,MATCH($BN$5,'Select Year'!Z$10:AE$10,0))</f>
        <v>0</v>
      </c>
      <c r="AJ15" s="229"/>
      <c r="AK15" s="231" t="e">
        <f t="shared" si="24"/>
        <v>#DIV/0!</v>
      </c>
      <c r="AL15" s="55"/>
      <c r="AM15" s="272">
        <f>AL15*INDEX('Select Year'!Z$19:AE$19,,MATCH($BN$5,'Select Year'!Z$10:AE$10,0))</f>
        <v>0</v>
      </c>
      <c r="AN15" s="229"/>
      <c r="AO15" s="231" t="e">
        <f t="shared" si="25"/>
        <v>#DIV/0!</v>
      </c>
      <c r="AP15" s="55"/>
      <c r="AQ15" s="272">
        <f>AP15*INDEX('Select Year'!Z$19:AE$19,,MATCH($BN$5,'Select Year'!Z$10:AE$10,0))</f>
        <v>0</v>
      </c>
      <c r="AR15" s="229"/>
      <c r="AS15" s="231" t="e">
        <f t="shared" si="26"/>
        <v>#DIV/0!</v>
      </c>
      <c r="AT15" s="55"/>
      <c r="AU15" s="272">
        <f>AT15*INDEX('Select Year'!Z$19:AE$19,,MATCH($BN$5,'Select Year'!Z$10:AE$10,0))</f>
        <v>0</v>
      </c>
      <c r="AV15" s="229"/>
      <c r="AW15" s="278" t="e">
        <f t="shared" si="27"/>
        <v>#DIV/0!</v>
      </c>
      <c r="AX15" s="25"/>
      <c r="AY15" s="25"/>
      <c r="AZ15" s="12"/>
      <c r="BF15" s="12"/>
      <c r="BG15" s="12"/>
      <c r="BH15" s="12"/>
      <c r="BI15" s="12"/>
      <c r="BJ15" s="13"/>
      <c r="BK15" s="12"/>
      <c r="CM15" s="124">
        <f t="shared" si="1"/>
        <v>0</v>
      </c>
      <c r="CN15" s="124" t="str">
        <f t="shared" si="28"/>
        <v>Jun-0</v>
      </c>
      <c r="CO15" s="124" t="str">
        <f t="shared" si="2"/>
        <v>Jun-0</v>
      </c>
      <c r="CP15" s="124">
        <f t="shared" si="3"/>
        <v>0</v>
      </c>
      <c r="CQ15" s="124">
        <f t="shared" si="4"/>
        <v>0</v>
      </c>
      <c r="CR15" s="124">
        <f t="shared" si="5"/>
        <v>0</v>
      </c>
      <c r="CS15" s="124">
        <f t="shared" si="6"/>
        <v>0</v>
      </c>
      <c r="CT15" s="124">
        <f t="shared" si="7"/>
        <v>0</v>
      </c>
      <c r="CU15" s="124">
        <f t="shared" si="8"/>
        <v>0</v>
      </c>
      <c r="CV15" s="124">
        <f t="shared" si="9"/>
        <v>0</v>
      </c>
      <c r="CW15" s="124">
        <f t="shared" si="10"/>
        <v>0</v>
      </c>
      <c r="CX15" s="124">
        <f t="shared" si="11"/>
        <v>0</v>
      </c>
      <c r="CY15" s="124">
        <f t="shared" si="12"/>
        <v>0</v>
      </c>
      <c r="CZ15" s="126">
        <f t="shared" si="13"/>
        <v>0</v>
      </c>
    </row>
    <row r="16" spans="1:104" s="11" customFormat="1" ht="14.25" customHeight="1" x14ac:dyDescent="0.2">
      <c r="A16" s="276" t="str">
        <f>B16&amp;A4</f>
        <v>Jul</v>
      </c>
      <c r="B16" s="85" t="s">
        <v>6</v>
      </c>
      <c r="C16" s="49">
        <f t="shared" si="0"/>
        <v>0</v>
      </c>
      <c r="D16" s="293">
        <f t="shared" si="14"/>
        <v>0</v>
      </c>
      <c r="E16" s="272">
        <f>D16*INDEX('Select Year'!Z$19:AE$19,,MATCH($BN$5,'Select Year'!Z$10:AE$10,0))</f>
        <v>0</v>
      </c>
      <c r="F16" s="282">
        <f t="shared" si="15"/>
        <v>0</v>
      </c>
      <c r="G16" s="280" t="e">
        <f t="shared" si="16"/>
        <v>#DIV/0!</v>
      </c>
      <c r="H16" s="280" t="e">
        <f t="shared" si="17"/>
        <v>#DIV/0!</v>
      </c>
      <c r="I16" s="36" t="e">
        <f>E16*INDEX('Select Year'!AA$11:AC$15,MATCH('Light, Medium &amp; Heavy Fuel Oils'!C16,'Select Year'!W$11:W$15,0),MATCH($BN$5,'Select Year'!AA$10:AC$10,0))</f>
        <v>#N/A</v>
      </c>
      <c r="J16" s="55"/>
      <c r="K16" s="272">
        <f>J16*INDEX('Select Year'!Z$19:AE$19,,MATCH($BN$5,'Select Year'!Z$10:AE$10,0))</f>
        <v>0</v>
      </c>
      <c r="L16" s="229"/>
      <c r="M16" s="231" t="e">
        <f t="shared" si="18"/>
        <v>#DIV/0!</v>
      </c>
      <c r="N16" s="55"/>
      <c r="O16" s="272">
        <f>N16*INDEX('Select Year'!Z$19:AE$19,,MATCH($BN$5,'Select Year'!Z$10:AE$10,0))</f>
        <v>0</v>
      </c>
      <c r="P16" s="229"/>
      <c r="Q16" s="231" t="e">
        <f t="shared" si="19"/>
        <v>#DIV/0!</v>
      </c>
      <c r="R16" s="55"/>
      <c r="S16" s="272">
        <f>R16*INDEX('Select Year'!Z$19:AE$19,,MATCH($BN$5,'Select Year'!Z$10:AE$10,0))</f>
        <v>0</v>
      </c>
      <c r="T16" s="229"/>
      <c r="U16" s="231" t="e">
        <f t="shared" si="20"/>
        <v>#DIV/0!</v>
      </c>
      <c r="V16" s="55"/>
      <c r="W16" s="272">
        <f>V16*INDEX('Select Year'!Z$19:AE$19,,MATCH($BN$5,'Select Year'!Z$10:AE$10,0))</f>
        <v>0</v>
      </c>
      <c r="X16" s="229"/>
      <c r="Y16" s="231" t="e">
        <f t="shared" si="21"/>
        <v>#DIV/0!</v>
      </c>
      <c r="Z16" s="55"/>
      <c r="AA16" s="272">
        <f>Z16*INDEX('Select Year'!Z$19:AE$19,,MATCH($BN$5,'Select Year'!Z$10:AE$10,0))</f>
        <v>0</v>
      </c>
      <c r="AB16" s="229"/>
      <c r="AC16" s="231" t="e">
        <f t="shared" si="22"/>
        <v>#DIV/0!</v>
      </c>
      <c r="AD16" s="55"/>
      <c r="AE16" s="272">
        <f>AD16*INDEX('Select Year'!Z$19:AE$19,,MATCH($BN$5,'Select Year'!Z$10:AE$10,0))</f>
        <v>0</v>
      </c>
      <c r="AF16" s="229"/>
      <c r="AG16" s="231" t="e">
        <f t="shared" si="23"/>
        <v>#DIV/0!</v>
      </c>
      <c r="AH16" s="55"/>
      <c r="AI16" s="272">
        <f>AH16*INDEX('Select Year'!Z$19:AE$19,,MATCH($BN$5,'Select Year'!Z$10:AE$10,0))</f>
        <v>0</v>
      </c>
      <c r="AJ16" s="229"/>
      <c r="AK16" s="231" t="e">
        <f t="shared" si="24"/>
        <v>#DIV/0!</v>
      </c>
      <c r="AL16" s="55"/>
      <c r="AM16" s="272">
        <f>AL16*INDEX('Select Year'!Z$19:AE$19,,MATCH($BN$5,'Select Year'!Z$10:AE$10,0))</f>
        <v>0</v>
      </c>
      <c r="AN16" s="229"/>
      <c r="AO16" s="231" t="e">
        <f t="shared" si="25"/>
        <v>#DIV/0!</v>
      </c>
      <c r="AP16" s="55"/>
      <c r="AQ16" s="272">
        <f>AP16*INDEX('Select Year'!Z$19:AE$19,,MATCH($BN$5,'Select Year'!Z$10:AE$10,0))</f>
        <v>0</v>
      </c>
      <c r="AR16" s="229"/>
      <c r="AS16" s="231" t="e">
        <f t="shared" si="26"/>
        <v>#DIV/0!</v>
      </c>
      <c r="AT16" s="55"/>
      <c r="AU16" s="272">
        <f>AT16*INDEX('Select Year'!Z$19:AE$19,,MATCH($BN$5,'Select Year'!Z$10:AE$10,0))</f>
        <v>0</v>
      </c>
      <c r="AV16" s="229"/>
      <c r="AW16" s="278" t="e">
        <f t="shared" si="27"/>
        <v>#DIV/0!</v>
      </c>
      <c r="AX16" s="25"/>
      <c r="AY16" s="25"/>
      <c r="AZ16" s="12"/>
      <c r="BF16" s="12"/>
      <c r="BG16" s="12"/>
      <c r="BH16" s="12"/>
      <c r="BI16" s="12"/>
      <c r="BJ16" s="13"/>
      <c r="BK16" s="12"/>
      <c r="CM16" s="124">
        <f t="shared" si="1"/>
        <v>0</v>
      </c>
      <c r="CN16" s="124" t="str">
        <f t="shared" si="28"/>
        <v>Jul-0</v>
      </c>
      <c r="CO16" s="124" t="str">
        <f t="shared" si="2"/>
        <v>Jul-0</v>
      </c>
      <c r="CP16" s="124">
        <f t="shared" si="3"/>
        <v>0</v>
      </c>
      <c r="CQ16" s="124">
        <f t="shared" si="4"/>
        <v>0</v>
      </c>
      <c r="CR16" s="124">
        <f t="shared" si="5"/>
        <v>0</v>
      </c>
      <c r="CS16" s="124">
        <f t="shared" si="6"/>
        <v>0</v>
      </c>
      <c r="CT16" s="124">
        <f t="shared" si="7"/>
        <v>0</v>
      </c>
      <c r="CU16" s="124">
        <f t="shared" si="8"/>
        <v>0</v>
      </c>
      <c r="CV16" s="124">
        <f t="shared" si="9"/>
        <v>0</v>
      </c>
      <c r="CW16" s="124">
        <f t="shared" si="10"/>
        <v>0</v>
      </c>
      <c r="CX16" s="124">
        <f t="shared" si="11"/>
        <v>0</v>
      </c>
      <c r="CY16" s="124">
        <f t="shared" si="12"/>
        <v>0</v>
      </c>
      <c r="CZ16" s="126">
        <f t="shared" si="13"/>
        <v>0</v>
      </c>
    </row>
    <row r="17" spans="1:104" s="11" customFormat="1" ht="14.25" customHeight="1" x14ac:dyDescent="0.2">
      <c r="A17" s="276" t="str">
        <f>B17&amp;A4</f>
        <v>Aug</v>
      </c>
      <c r="B17" s="85" t="s">
        <v>7</v>
      </c>
      <c r="C17" s="49">
        <f t="shared" si="0"/>
        <v>0</v>
      </c>
      <c r="D17" s="293">
        <f t="shared" si="14"/>
        <v>0</v>
      </c>
      <c r="E17" s="272">
        <f>D17*INDEX('Select Year'!Z$19:AE$19,,MATCH($BN$5,'Select Year'!Z$10:AE$10,0))</f>
        <v>0</v>
      </c>
      <c r="F17" s="282">
        <f t="shared" si="15"/>
        <v>0</v>
      </c>
      <c r="G17" s="280" t="e">
        <f t="shared" si="16"/>
        <v>#DIV/0!</v>
      </c>
      <c r="H17" s="280" t="e">
        <f t="shared" si="17"/>
        <v>#DIV/0!</v>
      </c>
      <c r="I17" s="36" t="e">
        <f>E17*INDEX('Select Year'!AA$11:AC$15,MATCH('Light, Medium &amp; Heavy Fuel Oils'!C17,'Select Year'!W$11:W$15,0),MATCH($BN$5,'Select Year'!AA$10:AC$10,0))</f>
        <v>#N/A</v>
      </c>
      <c r="J17" s="55"/>
      <c r="K17" s="272">
        <f>J17*INDEX('Select Year'!Z$19:AE$19,,MATCH($BN$5,'Select Year'!Z$10:AE$10,0))</f>
        <v>0</v>
      </c>
      <c r="L17" s="229"/>
      <c r="M17" s="231" t="e">
        <f t="shared" si="18"/>
        <v>#DIV/0!</v>
      </c>
      <c r="N17" s="55"/>
      <c r="O17" s="272">
        <f>N17*INDEX('Select Year'!Z$19:AE$19,,MATCH($BN$5,'Select Year'!Z$10:AE$10,0))</f>
        <v>0</v>
      </c>
      <c r="P17" s="229"/>
      <c r="Q17" s="231" t="e">
        <f t="shared" si="19"/>
        <v>#DIV/0!</v>
      </c>
      <c r="R17" s="55"/>
      <c r="S17" s="272">
        <f>R17*INDEX('Select Year'!Z$19:AE$19,,MATCH($BN$5,'Select Year'!Z$10:AE$10,0))</f>
        <v>0</v>
      </c>
      <c r="T17" s="229"/>
      <c r="U17" s="231" t="e">
        <f t="shared" si="20"/>
        <v>#DIV/0!</v>
      </c>
      <c r="V17" s="55"/>
      <c r="W17" s="272">
        <f>V17*INDEX('Select Year'!Z$19:AE$19,,MATCH($BN$5,'Select Year'!Z$10:AE$10,0))</f>
        <v>0</v>
      </c>
      <c r="X17" s="229"/>
      <c r="Y17" s="231" t="e">
        <f t="shared" si="21"/>
        <v>#DIV/0!</v>
      </c>
      <c r="Z17" s="55"/>
      <c r="AA17" s="272">
        <f>Z17*INDEX('Select Year'!Z$19:AE$19,,MATCH($BN$5,'Select Year'!Z$10:AE$10,0))</f>
        <v>0</v>
      </c>
      <c r="AB17" s="229"/>
      <c r="AC17" s="231" t="e">
        <f t="shared" si="22"/>
        <v>#DIV/0!</v>
      </c>
      <c r="AD17" s="55"/>
      <c r="AE17" s="272">
        <f>AD17*INDEX('Select Year'!Z$19:AE$19,,MATCH($BN$5,'Select Year'!Z$10:AE$10,0))</f>
        <v>0</v>
      </c>
      <c r="AF17" s="229"/>
      <c r="AG17" s="231" t="e">
        <f t="shared" si="23"/>
        <v>#DIV/0!</v>
      </c>
      <c r="AH17" s="55"/>
      <c r="AI17" s="272">
        <f>AH17*INDEX('Select Year'!Z$19:AE$19,,MATCH($BN$5,'Select Year'!Z$10:AE$10,0))</f>
        <v>0</v>
      </c>
      <c r="AJ17" s="229"/>
      <c r="AK17" s="231" t="e">
        <f t="shared" si="24"/>
        <v>#DIV/0!</v>
      </c>
      <c r="AL17" s="55"/>
      <c r="AM17" s="272">
        <f>AL17*INDEX('Select Year'!Z$19:AE$19,,MATCH($BN$5,'Select Year'!Z$10:AE$10,0))</f>
        <v>0</v>
      </c>
      <c r="AN17" s="229"/>
      <c r="AO17" s="231" t="e">
        <f t="shared" si="25"/>
        <v>#DIV/0!</v>
      </c>
      <c r="AP17" s="55"/>
      <c r="AQ17" s="272">
        <f>AP17*INDEX('Select Year'!Z$19:AE$19,,MATCH($BN$5,'Select Year'!Z$10:AE$10,0))</f>
        <v>0</v>
      </c>
      <c r="AR17" s="229"/>
      <c r="AS17" s="231" t="e">
        <f t="shared" si="26"/>
        <v>#DIV/0!</v>
      </c>
      <c r="AT17" s="55"/>
      <c r="AU17" s="272">
        <f>AT17*INDEX('Select Year'!Z$19:AE$19,,MATCH($BN$5,'Select Year'!Z$10:AE$10,0))</f>
        <v>0</v>
      </c>
      <c r="AV17" s="229"/>
      <c r="AW17" s="278" t="e">
        <f t="shared" si="27"/>
        <v>#DIV/0!</v>
      </c>
      <c r="AX17" s="25"/>
      <c r="AY17" s="25"/>
      <c r="AZ17" s="12"/>
      <c r="BF17" s="12"/>
      <c r="BG17" s="12"/>
      <c r="BH17" s="12"/>
      <c r="BI17" s="12"/>
      <c r="BJ17" s="13"/>
      <c r="BK17" s="12"/>
      <c r="CM17" s="124">
        <f t="shared" si="1"/>
        <v>0</v>
      </c>
      <c r="CN17" s="124" t="str">
        <f t="shared" si="28"/>
        <v>Aug-0</v>
      </c>
      <c r="CO17" s="124" t="str">
        <f t="shared" si="2"/>
        <v>Aug-0</v>
      </c>
      <c r="CP17" s="124">
        <f t="shared" si="3"/>
        <v>0</v>
      </c>
      <c r="CQ17" s="124">
        <f t="shared" si="4"/>
        <v>0</v>
      </c>
      <c r="CR17" s="124">
        <f t="shared" si="5"/>
        <v>0</v>
      </c>
      <c r="CS17" s="124">
        <f t="shared" si="6"/>
        <v>0</v>
      </c>
      <c r="CT17" s="124">
        <f t="shared" si="7"/>
        <v>0</v>
      </c>
      <c r="CU17" s="124">
        <f t="shared" si="8"/>
        <v>0</v>
      </c>
      <c r="CV17" s="124">
        <f t="shared" si="9"/>
        <v>0</v>
      </c>
      <c r="CW17" s="124">
        <f t="shared" si="10"/>
        <v>0</v>
      </c>
      <c r="CX17" s="124">
        <f t="shared" si="11"/>
        <v>0</v>
      </c>
      <c r="CY17" s="124">
        <f t="shared" si="12"/>
        <v>0</v>
      </c>
      <c r="CZ17" s="126">
        <f t="shared" si="13"/>
        <v>0</v>
      </c>
    </row>
    <row r="18" spans="1:104" s="11" customFormat="1" ht="14.25" customHeight="1" x14ac:dyDescent="0.2">
      <c r="A18" s="276" t="str">
        <f>B18&amp;A4</f>
        <v>Sep</v>
      </c>
      <c r="B18" s="85" t="s">
        <v>8</v>
      </c>
      <c r="C18" s="49">
        <f t="shared" si="0"/>
        <v>0</v>
      </c>
      <c r="D18" s="293">
        <f t="shared" si="14"/>
        <v>0</v>
      </c>
      <c r="E18" s="272">
        <f>D18*INDEX('Select Year'!Z$19:AE$19,,MATCH($BN$5,'Select Year'!Z$10:AE$10,0))</f>
        <v>0</v>
      </c>
      <c r="F18" s="282">
        <f t="shared" si="15"/>
        <v>0</v>
      </c>
      <c r="G18" s="280" t="e">
        <f t="shared" si="16"/>
        <v>#DIV/0!</v>
      </c>
      <c r="H18" s="280" t="e">
        <f t="shared" si="17"/>
        <v>#DIV/0!</v>
      </c>
      <c r="I18" s="36" t="e">
        <f>E18*INDEX('Select Year'!AA$11:AC$15,MATCH('Light, Medium &amp; Heavy Fuel Oils'!C18,'Select Year'!W$11:W$15,0),MATCH($BN$5,'Select Year'!AA$10:AC$10,0))</f>
        <v>#N/A</v>
      </c>
      <c r="J18" s="55"/>
      <c r="K18" s="272">
        <f>J18*INDEX('Select Year'!Z$19:AE$19,,MATCH($BN$5,'Select Year'!Z$10:AE$10,0))</f>
        <v>0</v>
      </c>
      <c r="L18" s="229"/>
      <c r="M18" s="231" t="e">
        <f t="shared" si="18"/>
        <v>#DIV/0!</v>
      </c>
      <c r="N18" s="55"/>
      <c r="O18" s="272">
        <f>N18*INDEX('Select Year'!Z$19:AE$19,,MATCH($BN$5,'Select Year'!Z$10:AE$10,0))</f>
        <v>0</v>
      </c>
      <c r="P18" s="229"/>
      <c r="Q18" s="231" t="e">
        <f t="shared" si="19"/>
        <v>#DIV/0!</v>
      </c>
      <c r="R18" s="55"/>
      <c r="S18" s="272">
        <f>R18*INDEX('Select Year'!Z$19:AE$19,,MATCH($BN$5,'Select Year'!Z$10:AE$10,0))</f>
        <v>0</v>
      </c>
      <c r="T18" s="229"/>
      <c r="U18" s="231" t="e">
        <f t="shared" si="20"/>
        <v>#DIV/0!</v>
      </c>
      <c r="V18" s="55"/>
      <c r="W18" s="272">
        <f>V18*INDEX('Select Year'!Z$19:AE$19,,MATCH($BN$5,'Select Year'!Z$10:AE$10,0))</f>
        <v>0</v>
      </c>
      <c r="X18" s="229"/>
      <c r="Y18" s="231" t="e">
        <f t="shared" si="21"/>
        <v>#DIV/0!</v>
      </c>
      <c r="Z18" s="55"/>
      <c r="AA18" s="272">
        <f>Z18*INDEX('Select Year'!Z$19:AE$19,,MATCH($BN$5,'Select Year'!Z$10:AE$10,0))</f>
        <v>0</v>
      </c>
      <c r="AB18" s="229"/>
      <c r="AC18" s="231" t="e">
        <f t="shared" si="22"/>
        <v>#DIV/0!</v>
      </c>
      <c r="AD18" s="55"/>
      <c r="AE18" s="272">
        <f>AD18*INDEX('Select Year'!Z$19:AE$19,,MATCH($BN$5,'Select Year'!Z$10:AE$10,0))</f>
        <v>0</v>
      </c>
      <c r="AF18" s="229"/>
      <c r="AG18" s="231" t="e">
        <f t="shared" si="23"/>
        <v>#DIV/0!</v>
      </c>
      <c r="AH18" s="55"/>
      <c r="AI18" s="272">
        <f>AH18*INDEX('Select Year'!Z$19:AE$19,,MATCH($BN$5,'Select Year'!Z$10:AE$10,0))</f>
        <v>0</v>
      </c>
      <c r="AJ18" s="229"/>
      <c r="AK18" s="231" t="e">
        <f t="shared" si="24"/>
        <v>#DIV/0!</v>
      </c>
      <c r="AL18" s="55"/>
      <c r="AM18" s="272">
        <f>AL18*INDEX('Select Year'!Z$19:AE$19,,MATCH($BN$5,'Select Year'!Z$10:AE$10,0))</f>
        <v>0</v>
      </c>
      <c r="AN18" s="229"/>
      <c r="AO18" s="231" t="e">
        <f t="shared" si="25"/>
        <v>#DIV/0!</v>
      </c>
      <c r="AP18" s="55"/>
      <c r="AQ18" s="272">
        <f>AP18*INDEX('Select Year'!Z$19:AE$19,,MATCH($BN$5,'Select Year'!Z$10:AE$10,0))</f>
        <v>0</v>
      </c>
      <c r="AR18" s="229"/>
      <c r="AS18" s="231" t="e">
        <f t="shared" si="26"/>
        <v>#DIV/0!</v>
      </c>
      <c r="AT18" s="55"/>
      <c r="AU18" s="272">
        <f>AT18*INDEX('Select Year'!Z$19:AE$19,,MATCH($BN$5,'Select Year'!Z$10:AE$10,0))</f>
        <v>0</v>
      </c>
      <c r="AV18" s="229"/>
      <c r="AW18" s="278" t="e">
        <f t="shared" si="27"/>
        <v>#DIV/0!</v>
      </c>
      <c r="AX18" s="25"/>
      <c r="AY18" s="25"/>
      <c r="AZ18" s="12"/>
      <c r="BF18" s="12"/>
      <c r="BG18" s="12"/>
      <c r="BH18" s="12"/>
      <c r="BI18" s="12"/>
      <c r="BJ18" s="13"/>
      <c r="BK18" s="12"/>
      <c r="CM18" s="124">
        <f t="shared" si="1"/>
        <v>0</v>
      </c>
      <c r="CN18" s="124" t="str">
        <f t="shared" si="28"/>
        <v>Sep-0</v>
      </c>
      <c r="CO18" s="124" t="str">
        <f t="shared" si="2"/>
        <v>Sep-0</v>
      </c>
      <c r="CP18" s="124">
        <f t="shared" si="3"/>
        <v>0</v>
      </c>
      <c r="CQ18" s="124">
        <f t="shared" si="4"/>
        <v>0</v>
      </c>
      <c r="CR18" s="124">
        <f t="shared" si="5"/>
        <v>0</v>
      </c>
      <c r="CS18" s="124">
        <f t="shared" si="6"/>
        <v>0</v>
      </c>
      <c r="CT18" s="124">
        <f t="shared" si="7"/>
        <v>0</v>
      </c>
      <c r="CU18" s="124">
        <f t="shared" si="8"/>
        <v>0</v>
      </c>
      <c r="CV18" s="124">
        <f t="shared" si="9"/>
        <v>0</v>
      </c>
      <c r="CW18" s="124">
        <f t="shared" si="10"/>
        <v>0</v>
      </c>
      <c r="CX18" s="124">
        <f t="shared" si="11"/>
        <v>0</v>
      </c>
      <c r="CY18" s="124">
        <f t="shared" si="12"/>
        <v>0</v>
      </c>
      <c r="CZ18" s="126">
        <f t="shared" si="13"/>
        <v>0</v>
      </c>
    </row>
    <row r="19" spans="1:104" s="11" customFormat="1" ht="14.25" customHeight="1" x14ac:dyDescent="0.2">
      <c r="A19" s="276" t="str">
        <f>B19&amp;A4</f>
        <v>Oct</v>
      </c>
      <c r="B19" s="85" t="s">
        <v>9</v>
      </c>
      <c r="C19" s="49">
        <f t="shared" si="0"/>
        <v>0</v>
      </c>
      <c r="D19" s="293">
        <f t="shared" si="14"/>
        <v>0</v>
      </c>
      <c r="E19" s="272">
        <f>D19*INDEX('Select Year'!Z$19:AE$19,,MATCH($BN$5,'Select Year'!Z$10:AE$10,0))</f>
        <v>0</v>
      </c>
      <c r="F19" s="282">
        <f t="shared" si="15"/>
        <v>0</v>
      </c>
      <c r="G19" s="280" t="e">
        <f t="shared" si="16"/>
        <v>#DIV/0!</v>
      </c>
      <c r="H19" s="280" t="e">
        <f t="shared" si="17"/>
        <v>#DIV/0!</v>
      </c>
      <c r="I19" s="36" t="e">
        <f>E19*INDEX('Select Year'!AA$11:AC$15,MATCH('Light, Medium &amp; Heavy Fuel Oils'!C19,'Select Year'!W$11:W$15,0),MATCH($BN$5,'Select Year'!AA$10:AC$10,0))</f>
        <v>#N/A</v>
      </c>
      <c r="J19" s="55"/>
      <c r="K19" s="272">
        <f>J19*INDEX('Select Year'!Z$19:AE$19,,MATCH($BN$5,'Select Year'!Z$10:AE$10,0))</f>
        <v>0</v>
      </c>
      <c r="L19" s="229"/>
      <c r="M19" s="231" t="e">
        <f t="shared" si="18"/>
        <v>#DIV/0!</v>
      </c>
      <c r="N19" s="55"/>
      <c r="O19" s="272">
        <f>N19*INDEX('Select Year'!Z$19:AE$19,,MATCH($BN$5,'Select Year'!Z$10:AE$10,0))</f>
        <v>0</v>
      </c>
      <c r="P19" s="229"/>
      <c r="Q19" s="231" t="e">
        <f t="shared" si="19"/>
        <v>#DIV/0!</v>
      </c>
      <c r="R19" s="55"/>
      <c r="S19" s="272">
        <f>R19*INDEX('Select Year'!Z$19:AE$19,,MATCH($BN$5,'Select Year'!Z$10:AE$10,0))</f>
        <v>0</v>
      </c>
      <c r="T19" s="229"/>
      <c r="U19" s="231" t="e">
        <f t="shared" si="20"/>
        <v>#DIV/0!</v>
      </c>
      <c r="V19" s="55"/>
      <c r="W19" s="272">
        <f>V19*INDEX('Select Year'!Z$19:AE$19,,MATCH($BN$5,'Select Year'!Z$10:AE$10,0))</f>
        <v>0</v>
      </c>
      <c r="X19" s="229"/>
      <c r="Y19" s="231" t="e">
        <f t="shared" si="21"/>
        <v>#DIV/0!</v>
      </c>
      <c r="Z19" s="55"/>
      <c r="AA19" s="272">
        <f>Z19*INDEX('Select Year'!Z$19:AE$19,,MATCH($BN$5,'Select Year'!Z$10:AE$10,0))</f>
        <v>0</v>
      </c>
      <c r="AB19" s="229"/>
      <c r="AC19" s="231" t="e">
        <f t="shared" si="22"/>
        <v>#DIV/0!</v>
      </c>
      <c r="AD19" s="55"/>
      <c r="AE19" s="272">
        <f>AD19*INDEX('Select Year'!Z$19:AE$19,,MATCH($BN$5,'Select Year'!Z$10:AE$10,0))</f>
        <v>0</v>
      </c>
      <c r="AF19" s="229"/>
      <c r="AG19" s="231" t="e">
        <f t="shared" si="23"/>
        <v>#DIV/0!</v>
      </c>
      <c r="AH19" s="55"/>
      <c r="AI19" s="272">
        <f>AH19*INDEX('Select Year'!Z$19:AE$19,,MATCH($BN$5,'Select Year'!Z$10:AE$10,0))</f>
        <v>0</v>
      </c>
      <c r="AJ19" s="229"/>
      <c r="AK19" s="231" t="e">
        <f t="shared" si="24"/>
        <v>#DIV/0!</v>
      </c>
      <c r="AL19" s="55"/>
      <c r="AM19" s="272">
        <f>AL19*INDEX('Select Year'!Z$19:AE$19,,MATCH($BN$5,'Select Year'!Z$10:AE$10,0))</f>
        <v>0</v>
      </c>
      <c r="AN19" s="229"/>
      <c r="AO19" s="231" t="e">
        <f t="shared" si="25"/>
        <v>#DIV/0!</v>
      </c>
      <c r="AP19" s="55"/>
      <c r="AQ19" s="272">
        <f>AP19*INDEX('Select Year'!Z$19:AE$19,,MATCH($BN$5,'Select Year'!Z$10:AE$10,0))</f>
        <v>0</v>
      </c>
      <c r="AR19" s="229"/>
      <c r="AS19" s="231" t="e">
        <f t="shared" si="26"/>
        <v>#DIV/0!</v>
      </c>
      <c r="AT19" s="55"/>
      <c r="AU19" s="272">
        <f>AT19*INDEX('Select Year'!Z$19:AE$19,,MATCH($BN$5,'Select Year'!Z$10:AE$10,0))</f>
        <v>0</v>
      </c>
      <c r="AV19" s="229"/>
      <c r="AW19" s="278" t="e">
        <f t="shared" si="27"/>
        <v>#DIV/0!</v>
      </c>
      <c r="AX19" s="25"/>
      <c r="AY19" s="25"/>
      <c r="AZ19" s="12"/>
      <c r="BF19" s="12"/>
      <c r="BG19" s="12"/>
      <c r="BH19" s="12"/>
      <c r="BI19" s="12"/>
      <c r="BJ19" s="13"/>
      <c r="BK19" s="12"/>
      <c r="CM19" s="124">
        <f t="shared" si="1"/>
        <v>0</v>
      </c>
      <c r="CN19" s="124" t="str">
        <f t="shared" si="28"/>
        <v>Oct-0</v>
      </c>
      <c r="CO19" s="124" t="str">
        <f t="shared" si="2"/>
        <v>Oct-0</v>
      </c>
      <c r="CP19" s="124">
        <f t="shared" si="3"/>
        <v>0</v>
      </c>
      <c r="CQ19" s="124">
        <f t="shared" si="4"/>
        <v>0</v>
      </c>
      <c r="CR19" s="124">
        <f t="shared" si="5"/>
        <v>0</v>
      </c>
      <c r="CS19" s="124">
        <f t="shared" si="6"/>
        <v>0</v>
      </c>
      <c r="CT19" s="124">
        <f t="shared" si="7"/>
        <v>0</v>
      </c>
      <c r="CU19" s="124">
        <f t="shared" si="8"/>
        <v>0</v>
      </c>
      <c r="CV19" s="124">
        <f t="shared" si="9"/>
        <v>0</v>
      </c>
      <c r="CW19" s="124">
        <f t="shared" si="10"/>
        <v>0</v>
      </c>
      <c r="CX19" s="124">
        <f t="shared" si="11"/>
        <v>0</v>
      </c>
      <c r="CY19" s="124">
        <f t="shared" si="12"/>
        <v>0</v>
      </c>
      <c r="CZ19" s="126">
        <f t="shared" si="13"/>
        <v>0</v>
      </c>
    </row>
    <row r="20" spans="1:104" s="11" customFormat="1" ht="14.25" customHeight="1" x14ac:dyDescent="0.2">
      <c r="A20" s="276" t="str">
        <f>B20&amp;A4</f>
        <v>Nov</v>
      </c>
      <c r="B20" s="85" t="s">
        <v>10</v>
      </c>
      <c r="C20" s="49">
        <f t="shared" si="0"/>
        <v>0</v>
      </c>
      <c r="D20" s="293">
        <f t="shared" si="14"/>
        <v>0</v>
      </c>
      <c r="E20" s="272">
        <f>D20*INDEX('Select Year'!Z$19:AE$19,,MATCH($BN$5,'Select Year'!Z$10:AE$10,0))</f>
        <v>0</v>
      </c>
      <c r="F20" s="282">
        <f t="shared" si="15"/>
        <v>0</v>
      </c>
      <c r="G20" s="280" t="e">
        <f t="shared" si="16"/>
        <v>#DIV/0!</v>
      </c>
      <c r="H20" s="280" t="e">
        <f t="shared" si="17"/>
        <v>#DIV/0!</v>
      </c>
      <c r="I20" s="36" t="e">
        <f>E20*INDEX('Select Year'!AA$11:AC$15,MATCH('Light, Medium &amp; Heavy Fuel Oils'!C20,'Select Year'!W$11:W$15,0),MATCH($BN$5,'Select Year'!AA$10:AC$10,0))</f>
        <v>#N/A</v>
      </c>
      <c r="J20" s="55"/>
      <c r="K20" s="272">
        <f>J20*INDEX('Select Year'!Z$19:AE$19,,MATCH($BN$5,'Select Year'!Z$10:AE$10,0))</f>
        <v>0</v>
      </c>
      <c r="L20" s="229"/>
      <c r="M20" s="231" t="e">
        <f t="shared" si="18"/>
        <v>#DIV/0!</v>
      </c>
      <c r="N20" s="55"/>
      <c r="O20" s="272">
        <f>N20*INDEX('Select Year'!Z$19:AE$19,,MATCH($BN$5,'Select Year'!Z$10:AE$10,0))</f>
        <v>0</v>
      </c>
      <c r="P20" s="229"/>
      <c r="Q20" s="231" t="e">
        <f t="shared" si="19"/>
        <v>#DIV/0!</v>
      </c>
      <c r="R20" s="55"/>
      <c r="S20" s="272">
        <f>R20*INDEX('Select Year'!Z$19:AE$19,,MATCH($BN$5,'Select Year'!Z$10:AE$10,0))</f>
        <v>0</v>
      </c>
      <c r="T20" s="229"/>
      <c r="U20" s="231" t="e">
        <f t="shared" si="20"/>
        <v>#DIV/0!</v>
      </c>
      <c r="V20" s="55"/>
      <c r="W20" s="272">
        <f>V20*INDEX('Select Year'!Z$19:AE$19,,MATCH($BN$5,'Select Year'!Z$10:AE$10,0))</f>
        <v>0</v>
      </c>
      <c r="X20" s="229"/>
      <c r="Y20" s="231" t="e">
        <f t="shared" si="21"/>
        <v>#DIV/0!</v>
      </c>
      <c r="Z20" s="55"/>
      <c r="AA20" s="272">
        <f>Z20*INDEX('Select Year'!Z$19:AE$19,,MATCH($BN$5,'Select Year'!Z$10:AE$10,0))</f>
        <v>0</v>
      </c>
      <c r="AB20" s="229"/>
      <c r="AC20" s="231" t="e">
        <f t="shared" si="22"/>
        <v>#DIV/0!</v>
      </c>
      <c r="AD20" s="55"/>
      <c r="AE20" s="272">
        <f>AD20*INDEX('Select Year'!Z$19:AE$19,,MATCH($BN$5,'Select Year'!Z$10:AE$10,0))</f>
        <v>0</v>
      </c>
      <c r="AF20" s="229"/>
      <c r="AG20" s="231" t="e">
        <f t="shared" si="23"/>
        <v>#DIV/0!</v>
      </c>
      <c r="AH20" s="55"/>
      <c r="AI20" s="272">
        <f>AH20*INDEX('Select Year'!Z$19:AE$19,,MATCH($BN$5,'Select Year'!Z$10:AE$10,0))</f>
        <v>0</v>
      </c>
      <c r="AJ20" s="229"/>
      <c r="AK20" s="231" t="e">
        <f t="shared" si="24"/>
        <v>#DIV/0!</v>
      </c>
      <c r="AL20" s="55"/>
      <c r="AM20" s="272">
        <f>AL20*INDEX('Select Year'!Z$19:AE$19,,MATCH($BN$5,'Select Year'!Z$10:AE$10,0))</f>
        <v>0</v>
      </c>
      <c r="AN20" s="229"/>
      <c r="AO20" s="231" t="e">
        <f t="shared" si="25"/>
        <v>#DIV/0!</v>
      </c>
      <c r="AP20" s="55"/>
      <c r="AQ20" s="272">
        <f>AP20*INDEX('Select Year'!Z$19:AE$19,,MATCH($BN$5,'Select Year'!Z$10:AE$10,0))</f>
        <v>0</v>
      </c>
      <c r="AR20" s="229"/>
      <c r="AS20" s="231" t="e">
        <f t="shared" si="26"/>
        <v>#DIV/0!</v>
      </c>
      <c r="AT20" s="55"/>
      <c r="AU20" s="272">
        <f>AT20*INDEX('Select Year'!Z$19:AE$19,,MATCH($BN$5,'Select Year'!Z$10:AE$10,0))</f>
        <v>0</v>
      </c>
      <c r="AV20" s="229"/>
      <c r="AW20" s="278" t="e">
        <f t="shared" si="27"/>
        <v>#DIV/0!</v>
      </c>
      <c r="AX20" s="25"/>
      <c r="AY20" s="25"/>
      <c r="AZ20" s="12"/>
      <c r="BF20" s="12"/>
      <c r="BG20" s="12"/>
      <c r="BH20" s="12"/>
      <c r="BI20" s="12"/>
      <c r="BJ20" s="13"/>
      <c r="BK20" s="12"/>
      <c r="CM20" s="124">
        <f t="shared" si="1"/>
        <v>0</v>
      </c>
      <c r="CN20" s="124" t="str">
        <f t="shared" si="28"/>
        <v>Nov-0</v>
      </c>
      <c r="CO20" s="124" t="str">
        <f t="shared" si="2"/>
        <v>Nov-0</v>
      </c>
      <c r="CP20" s="124">
        <f t="shared" si="3"/>
        <v>0</v>
      </c>
      <c r="CQ20" s="124">
        <f t="shared" si="4"/>
        <v>0</v>
      </c>
      <c r="CR20" s="124">
        <f t="shared" si="5"/>
        <v>0</v>
      </c>
      <c r="CS20" s="124">
        <f t="shared" si="6"/>
        <v>0</v>
      </c>
      <c r="CT20" s="124">
        <f t="shared" si="7"/>
        <v>0</v>
      </c>
      <c r="CU20" s="124">
        <f t="shared" si="8"/>
        <v>0</v>
      </c>
      <c r="CV20" s="124">
        <f t="shared" si="9"/>
        <v>0</v>
      </c>
      <c r="CW20" s="124">
        <f t="shared" si="10"/>
        <v>0</v>
      </c>
      <c r="CX20" s="124">
        <f t="shared" si="11"/>
        <v>0</v>
      </c>
      <c r="CY20" s="124">
        <f t="shared" si="12"/>
        <v>0</v>
      </c>
      <c r="CZ20" s="126">
        <f t="shared" si="13"/>
        <v>0</v>
      </c>
    </row>
    <row r="21" spans="1:104" s="11" customFormat="1" ht="14.25" customHeight="1" thickBot="1" x14ac:dyDescent="0.25">
      <c r="A21" s="276" t="str">
        <f>B21&amp;A4</f>
        <v>Dec</v>
      </c>
      <c r="B21" s="550" t="s">
        <v>11</v>
      </c>
      <c r="C21" s="551">
        <f t="shared" si="0"/>
        <v>0</v>
      </c>
      <c r="D21" s="294">
        <f t="shared" si="14"/>
        <v>0</v>
      </c>
      <c r="E21" s="274">
        <f>D21*INDEX('Select Year'!Z$19:AE$19,,MATCH($BN$5,'Select Year'!Z$10:AE$10,0))</f>
        <v>0</v>
      </c>
      <c r="F21" s="283">
        <f t="shared" si="15"/>
        <v>0</v>
      </c>
      <c r="G21" s="281" t="e">
        <f t="shared" si="16"/>
        <v>#DIV/0!</v>
      </c>
      <c r="H21" s="281" t="e">
        <f t="shared" si="17"/>
        <v>#DIV/0!</v>
      </c>
      <c r="I21" s="235" t="e">
        <f>E21*INDEX('Select Year'!AA$11:AC$15,MATCH('Light, Medium &amp; Heavy Fuel Oils'!C21,'Select Year'!W$11:W$15,0),MATCH($BN$5,'Select Year'!AA$10:AC$10,0))</f>
        <v>#N/A</v>
      </c>
      <c r="J21" s="87"/>
      <c r="K21" s="274">
        <f>J21*INDEX('Select Year'!Z$19:AE$19,,MATCH($BN$5,'Select Year'!Z$10:AE$10,0))</f>
        <v>0</v>
      </c>
      <c r="L21" s="95"/>
      <c r="M21" s="232" t="e">
        <f t="shared" si="18"/>
        <v>#DIV/0!</v>
      </c>
      <c r="N21" s="87"/>
      <c r="O21" s="274">
        <f>N21*INDEX('Select Year'!Z$19:AE$19,,MATCH($BN$5,'Select Year'!Z$10:AE$10,0))</f>
        <v>0</v>
      </c>
      <c r="P21" s="95"/>
      <c r="Q21" s="232" t="e">
        <f t="shared" si="19"/>
        <v>#DIV/0!</v>
      </c>
      <c r="R21" s="87"/>
      <c r="S21" s="274">
        <f>R21*INDEX('Select Year'!Z$19:AE$19,,MATCH($BN$5,'Select Year'!Z$10:AE$10,0))</f>
        <v>0</v>
      </c>
      <c r="T21" s="95"/>
      <c r="U21" s="232" t="e">
        <f t="shared" si="20"/>
        <v>#DIV/0!</v>
      </c>
      <c r="V21" s="87"/>
      <c r="W21" s="274">
        <f>V21*INDEX('Select Year'!Z$19:AE$19,,MATCH($BN$5,'Select Year'!Z$10:AE$10,0))</f>
        <v>0</v>
      </c>
      <c r="X21" s="95"/>
      <c r="Y21" s="232" t="e">
        <f t="shared" si="21"/>
        <v>#DIV/0!</v>
      </c>
      <c r="Z21" s="87"/>
      <c r="AA21" s="274">
        <f>Z21*INDEX('Select Year'!Z$19:AE$19,,MATCH($BN$5,'Select Year'!Z$10:AE$10,0))</f>
        <v>0</v>
      </c>
      <c r="AB21" s="95"/>
      <c r="AC21" s="232" t="e">
        <f t="shared" si="22"/>
        <v>#DIV/0!</v>
      </c>
      <c r="AD21" s="87"/>
      <c r="AE21" s="274">
        <f>AD21*INDEX('Select Year'!Z$19:AE$19,,MATCH($BN$5,'Select Year'!Z$10:AE$10,0))</f>
        <v>0</v>
      </c>
      <c r="AF21" s="95"/>
      <c r="AG21" s="232" t="e">
        <f t="shared" si="23"/>
        <v>#DIV/0!</v>
      </c>
      <c r="AH21" s="87"/>
      <c r="AI21" s="274">
        <f>AH21*INDEX('Select Year'!Z$19:AE$19,,MATCH($BN$5,'Select Year'!Z$10:AE$10,0))</f>
        <v>0</v>
      </c>
      <c r="AJ21" s="95"/>
      <c r="AK21" s="232" t="e">
        <f t="shared" si="24"/>
        <v>#DIV/0!</v>
      </c>
      <c r="AL21" s="87"/>
      <c r="AM21" s="274">
        <f>AL21*INDEX('Select Year'!Z$19:AE$19,,MATCH($BN$5,'Select Year'!Z$10:AE$10,0))</f>
        <v>0</v>
      </c>
      <c r="AN21" s="95"/>
      <c r="AO21" s="232" t="e">
        <f t="shared" si="25"/>
        <v>#DIV/0!</v>
      </c>
      <c r="AP21" s="87"/>
      <c r="AQ21" s="274">
        <f>AP21*INDEX('Select Year'!Z$19:AE$19,,MATCH($BN$5,'Select Year'!Z$10:AE$10,0))</f>
        <v>0</v>
      </c>
      <c r="AR21" s="95"/>
      <c r="AS21" s="232" t="e">
        <f t="shared" si="26"/>
        <v>#DIV/0!</v>
      </c>
      <c r="AT21" s="87"/>
      <c r="AU21" s="274">
        <f>AT21*INDEX('Select Year'!Z$19:AE$19,,MATCH($BN$5,'Select Year'!Z$10:AE$10,0))</f>
        <v>0</v>
      </c>
      <c r="AV21" s="95"/>
      <c r="AW21" s="279" t="e">
        <f t="shared" si="27"/>
        <v>#DIV/0!</v>
      </c>
      <c r="AY21" s="12"/>
      <c r="AZ21" s="12"/>
      <c r="BF21" s="12"/>
      <c r="BG21" s="12"/>
      <c r="BH21" s="12"/>
      <c r="BI21" s="12"/>
      <c r="BJ21" s="13"/>
      <c r="BK21" s="12"/>
      <c r="CM21" s="124">
        <f t="shared" si="1"/>
        <v>0</v>
      </c>
      <c r="CN21" s="124" t="str">
        <f t="shared" si="28"/>
        <v>Dec-0</v>
      </c>
      <c r="CO21" s="124" t="str">
        <f t="shared" si="2"/>
        <v>Dec-0</v>
      </c>
      <c r="CP21" s="124">
        <f t="shared" si="3"/>
        <v>0</v>
      </c>
      <c r="CQ21" s="124">
        <f t="shared" si="4"/>
        <v>0</v>
      </c>
      <c r="CR21" s="124">
        <f t="shared" si="5"/>
        <v>0</v>
      </c>
      <c r="CS21" s="124">
        <f t="shared" si="6"/>
        <v>0</v>
      </c>
      <c r="CT21" s="124">
        <f t="shared" si="7"/>
        <v>0</v>
      </c>
      <c r="CU21" s="124">
        <f t="shared" si="8"/>
        <v>0</v>
      </c>
      <c r="CV21" s="124">
        <f t="shared" si="9"/>
        <v>0</v>
      </c>
      <c r="CW21" s="124">
        <f t="shared" si="10"/>
        <v>0</v>
      </c>
      <c r="CX21" s="124">
        <f t="shared" si="11"/>
        <v>0</v>
      </c>
      <c r="CY21" s="124">
        <f t="shared" si="12"/>
        <v>0</v>
      </c>
      <c r="CZ21" s="126">
        <f t="shared" si="13"/>
        <v>0</v>
      </c>
    </row>
    <row r="22" spans="1:104" s="40" customFormat="1" ht="19.5" customHeight="1" thickBot="1" x14ac:dyDescent="0.25">
      <c r="A22" s="9" t="str">
        <f>B22&amp;A4</f>
        <v>Total</v>
      </c>
      <c r="B22" s="114" t="s">
        <v>24</v>
      </c>
      <c r="C22" s="552">
        <f>Year1</f>
        <v>0</v>
      </c>
      <c r="D22" s="69">
        <f>SUM(D10:D21)</f>
        <v>0</v>
      </c>
      <c r="E22" s="70">
        <f>SUM(E10:E21)</f>
        <v>0</v>
      </c>
      <c r="F22" s="71">
        <f>SUM(F10:F21)</f>
        <v>0</v>
      </c>
      <c r="G22" s="72" t="str">
        <f>IF((J22)=0,"",F22/(D22))</f>
        <v/>
      </c>
      <c r="H22" s="72" t="str">
        <f>IF((J22)=0,"",F22/(E22))</f>
        <v/>
      </c>
      <c r="I22" s="73" t="e">
        <f>SUM(I10:I21)</f>
        <v>#N/A</v>
      </c>
      <c r="J22" s="70">
        <f>SUM(J10:J21)</f>
        <v>0</v>
      </c>
      <c r="K22" s="70">
        <f>SUM(K10:K21)</f>
        <v>0</v>
      </c>
      <c r="L22" s="71">
        <f>SUM(L10:L21)</f>
        <v>0</v>
      </c>
      <c r="M22" s="269" t="e">
        <f>L22/J22</f>
        <v>#DIV/0!</v>
      </c>
      <c r="N22" s="70">
        <f>SUM(N10:N21)</f>
        <v>0</v>
      </c>
      <c r="O22" s="70">
        <f>SUM(O10:O21)</f>
        <v>0</v>
      </c>
      <c r="P22" s="71">
        <f>SUM(P10:P21)</f>
        <v>0</v>
      </c>
      <c r="Q22" s="269" t="e">
        <f>P22/N22</f>
        <v>#DIV/0!</v>
      </c>
      <c r="R22" s="70">
        <f>SUM(R10:R21)</f>
        <v>0</v>
      </c>
      <c r="S22" s="70">
        <f>SUM(S10:S21)</f>
        <v>0</v>
      </c>
      <c r="T22" s="71">
        <f>SUM(T10:T21)</f>
        <v>0</v>
      </c>
      <c r="U22" s="269" t="e">
        <f>T22/R22</f>
        <v>#DIV/0!</v>
      </c>
      <c r="V22" s="70">
        <f>SUM(V10:V21)</f>
        <v>0</v>
      </c>
      <c r="W22" s="70">
        <f>SUM(W10:W21)</f>
        <v>0</v>
      </c>
      <c r="X22" s="71">
        <f>SUM(X10:X21)</f>
        <v>0</v>
      </c>
      <c r="Y22" s="269" t="e">
        <f>X22/V22</f>
        <v>#DIV/0!</v>
      </c>
      <c r="Z22" s="70">
        <f>SUM(Z10:Z21)</f>
        <v>0</v>
      </c>
      <c r="AA22" s="70">
        <f>SUM(AA10:AA21)</f>
        <v>0</v>
      </c>
      <c r="AB22" s="71">
        <f>SUM(AB10:AB21)</f>
        <v>0</v>
      </c>
      <c r="AC22" s="269" t="e">
        <f>AB22/Z22</f>
        <v>#DIV/0!</v>
      </c>
      <c r="AD22" s="70">
        <f>SUM(AD10:AD21)</f>
        <v>0</v>
      </c>
      <c r="AE22" s="70">
        <f>SUM(AE10:AE21)</f>
        <v>0</v>
      </c>
      <c r="AF22" s="71">
        <f>SUM(AF10:AF21)</f>
        <v>0</v>
      </c>
      <c r="AG22" s="269" t="e">
        <f>AF22/AD22</f>
        <v>#DIV/0!</v>
      </c>
      <c r="AH22" s="70">
        <f>SUM(AH10:AH21)</f>
        <v>0</v>
      </c>
      <c r="AI22" s="70">
        <f>SUM(AI10:AI21)</f>
        <v>0</v>
      </c>
      <c r="AJ22" s="71">
        <f>SUM(AJ10:AJ21)</f>
        <v>0</v>
      </c>
      <c r="AK22" s="269" t="e">
        <f>AJ22/AH22</f>
        <v>#DIV/0!</v>
      </c>
      <c r="AL22" s="70">
        <f>SUM(AL10:AL21)</f>
        <v>0</v>
      </c>
      <c r="AM22" s="70">
        <f>SUM(AM10:AM21)</f>
        <v>0</v>
      </c>
      <c r="AN22" s="71">
        <f>SUM(AN10:AN21)</f>
        <v>0</v>
      </c>
      <c r="AO22" s="269" t="e">
        <f>AN22/AL22</f>
        <v>#DIV/0!</v>
      </c>
      <c r="AP22" s="70">
        <f>SUM(AP10:AP21)</f>
        <v>0</v>
      </c>
      <c r="AQ22" s="70">
        <f>SUM(AQ10:AQ21)</f>
        <v>0</v>
      </c>
      <c r="AR22" s="71">
        <f>SUM(AR10:AR21)</f>
        <v>0</v>
      </c>
      <c r="AS22" s="269" t="e">
        <f>AR22/AP22</f>
        <v>#DIV/0!</v>
      </c>
      <c r="AT22" s="70">
        <f>SUM(AT10:AT21)</f>
        <v>0</v>
      </c>
      <c r="AU22" s="70">
        <f>SUM(AU10:AU21)</f>
        <v>0</v>
      </c>
      <c r="AV22" s="71">
        <f>SUM(AV10:AV21)</f>
        <v>0</v>
      </c>
      <c r="AW22" s="269" t="e">
        <f>AV22/AT22</f>
        <v>#DIV/0!</v>
      </c>
      <c r="AY22" s="41"/>
      <c r="AZ22" s="41"/>
      <c r="BF22" s="41"/>
      <c r="BG22" s="41"/>
      <c r="BH22" s="41"/>
      <c r="BI22" s="42"/>
      <c r="BJ22" s="41"/>
      <c r="BK22" s="41"/>
      <c r="CM22" s="128"/>
      <c r="CN22" s="128"/>
      <c r="CO22" s="128"/>
      <c r="CP22" s="128"/>
      <c r="CQ22" s="128"/>
      <c r="CR22" s="128"/>
      <c r="CS22" s="128"/>
      <c r="CT22" s="128"/>
      <c r="CU22" s="128"/>
      <c r="CV22" s="128"/>
      <c r="CW22" s="128"/>
      <c r="CX22" s="128"/>
      <c r="CY22" s="128"/>
      <c r="CZ22" s="129"/>
    </row>
    <row r="23" spans="1:104" s="27" customFormat="1" ht="15" customHeight="1" thickBot="1" x14ac:dyDescent="0.25">
      <c r="A23" s="31"/>
      <c r="B23" s="43"/>
      <c r="C23" s="43"/>
      <c r="D23" s="44"/>
      <c r="F23" s="45"/>
      <c r="G23" s="45"/>
      <c r="H23" s="46"/>
      <c r="I23" s="47"/>
      <c r="J23" s="44"/>
      <c r="K23" s="44"/>
      <c r="L23" s="45"/>
      <c r="M23" s="46"/>
      <c r="N23" s="44"/>
      <c r="O23" s="44"/>
      <c r="P23" s="45"/>
      <c r="Q23" s="46"/>
      <c r="R23" s="44"/>
      <c r="S23" s="44"/>
      <c r="T23" s="45"/>
      <c r="U23" s="46"/>
      <c r="V23" s="44"/>
      <c r="W23" s="44"/>
      <c r="X23" s="45"/>
      <c r="Y23" s="46"/>
      <c r="Z23" s="44"/>
      <c r="AA23" s="44"/>
      <c r="AB23" s="45"/>
      <c r="AC23" s="46"/>
      <c r="AD23" s="44"/>
      <c r="AE23" s="44"/>
      <c r="AF23" s="45"/>
      <c r="AG23" s="46"/>
      <c r="AH23" s="44"/>
      <c r="AI23" s="44"/>
      <c r="AJ23" s="45"/>
      <c r="AK23" s="46"/>
      <c r="AL23" s="44"/>
      <c r="AM23" s="44"/>
      <c r="AN23" s="45"/>
      <c r="AO23" s="46"/>
      <c r="AP23" s="44"/>
      <c r="AQ23" s="44"/>
      <c r="AR23" s="45"/>
      <c r="AS23" s="46"/>
      <c r="AT23" s="44"/>
      <c r="AU23" s="44"/>
      <c r="AV23" s="45"/>
      <c r="AW23" s="46"/>
      <c r="AY23" s="28"/>
      <c r="AZ23" s="28"/>
      <c r="BF23" s="28"/>
      <c r="BG23" s="28"/>
      <c r="BH23" s="28"/>
      <c r="BI23" s="29"/>
      <c r="BJ23" s="28"/>
      <c r="BK23" s="28"/>
    </row>
    <row r="24" spans="1:104" s="27" customFormat="1" ht="15" customHeight="1" x14ac:dyDescent="0.2">
      <c r="A24" s="31"/>
      <c r="B24" s="591">
        <f>Year1</f>
        <v>0</v>
      </c>
      <c r="C24" s="592"/>
      <c r="D24" s="406"/>
      <c r="E24" s="406"/>
      <c r="F24" s="407"/>
      <c r="G24" s="407"/>
      <c r="H24" s="408"/>
      <c r="I24" s="409"/>
      <c r="J24" s="406"/>
      <c r="K24" s="406"/>
      <c r="L24" s="407"/>
      <c r="M24" s="408"/>
      <c r="N24" s="406"/>
      <c r="O24" s="406"/>
      <c r="P24" s="407"/>
      <c r="Q24" s="408"/>
      <c r="R24" s="406"/>
      <c r="S24" s="463"/>
      <c r="T24" s="45"/>
      <c r="U24" s="46"/>
      <c r="V24" s="44"/>
      <c r="W24" s="44"/>
      <c r="X24" s="45"/>
      <c r="Y24" s="46"/>
      <c r="Z24" s="44"/>
      <c r="AA24" s="44"/>
      <c r="AB24" s="45"/>
      <c r="AC24" s="46"/>
      <c r="AD24" s="44"/>
      <c r="AE24" s="44"/>
      <c r="AF24" s="45"/>
      <c r="AG24" s="46"/>
      <c r="AH24" s="44"/>
      <c r="AI24" s="44"/>
      <c r="AJ24" s="45"/>
      <c r="AK24" s="46"/>
      <c r="AL24" s="44"/>
      <c r="AM24" s="44"/>
      <c r="AN24" s="45"/>
      <c r="AO24" s="46"/>
      <c r="AP24" s="44"/>
      <c r="AQ24" s="44"/>
      <c r="AR24" s="45"/>
      <c r="AS24" s="46"/>
      <c r="AT24" s="44"/>
      <c r="AU24" s="44"/>
      <c r="AV24" s="45"/>
      <c r="AW24" s="46"/>
      <c r="AY24" s="28"/>
      <c r="AZ24" s="28"/>
      <c r="BF24" s="28"/>
      <c r="BG24" s="28"/>
      <c r="BH24" s="28"/>
      <c r="BI24" s="29"/>
      <c r="BJ24" s="28"/>
      <c r="BK24" s="28"/>
    </row>
    <row r="25" spans="1:104" s="27" customFormat="1" ht="75.75" customHeight="1" x14ac:dyDescent="0.2">
      <c r="A25" s="31"/>
      <c r="B25" s="593"/>
      <c r="C25" s="594"/>
      <c r="D25" s="411"/>
      <c r="E25" s="411"/>
      <c r="F25" s="412"/>
      <c r="G25" s="412"/>
      <c r="H25" s="413"/>
      <c r="I25" s="414"/>
      <c r="J25" s="411"/>
      <c r="K25" s="411"/>
      <c r="L25" s="412"/>
      <c r="M25" s="413"/>
      <c r="N25" s="411"/>
      <c r="O25" s="411"/>
      <c r="P25" s="412"/>
      <c r="Q25" s="413"/>
      <c r="R25" s="411"/>
      <c r="S25" s="464"/>
      <c r="T25" s="45"/>
      <c r="U25" s="46"/>
      <c r="V25" s="44"/>
      <c r="W25" s="44"/>
      <c r="X25" s="45"/>
      <c r="Y25" s="46"/>
      <c r="Z25" s="44"/>
      <c r="AA25" s="44"/>
      <c r="AB25" s="45"/>
      <c r="AC25" s="46"/>
      <c r="AD25" s="44"/>
      <c r="AE25" s="44"/>
      <c r="AF25" s="45"/>
      <c r="AG25" s="46"/>
      <c r="AH25" s="44"/>
      <c r="AI25" s="44"/>
      <c r="AJ25" s="45"/>
      <c r="AK25" s="46"/>
      <c r="AL25" s="44"/>
      <c r="AM25" s="44"/>
      <c r="AN25" s="45"/>
      <c r="AO25" s="46"/>
      <c r="AP25" s="44"/>
      <c r="AQ25" s="44"/>
      <c r="AR25" s="45"/>
      <c r="AS25" s="46"/>
      <c r="AT25" s="44"/>
      <c r="AU25" s="44"/>
      <c r="AV25" s="45"/>
      <c r="AW25" s="46"/>
      <c r="AY25" s="28"/>
      <c r="AZ25" s="28"/>
      <c r="BF25" s="28"/>
      <c r="BG25" s="28"/>
      <c r="BH25" s="28"/>
      <c r="BI25" s="29"/>
      <c r="BJ25" s="28"/>
      <c r="BK25" s="28"/>
    </row>
    <row r="26" spans="1:104" s="27" customFormat="1" ht="75.75" customHeight="1" x14ac:dyDescent="0.2">
      <c r="A26" s="31"/>
      <c r="B26" s="593"/>
      <c r="C26" s="594"/>
      <c r="D26" s="411"/>
      <c r="E26" s="411"/>
      <c r="F26" s="412"/>
      <c r="G26" s="412"/>
      <c r="H26" s="413"/>
      <c r="I26" s="414"/>
      <c r="J26" s="411"/>
      <c r="K26" s="411"/>
      <c r="L26" s="412"/>
      <c r="M26" s="413"/>
      <c r="N26" s="411"/>
      <c r="O26" s="411"/>
      <c r="P26" s="412"/>
      <c r="Q26" s="413"/>
      <c r="R26" s="411"/>
      <c r="S26" s="464"/>
      <c r="T26" s="45"/>
      <c r="U26" s="46"/>
      <c r="V26" s="44"/>
      <c r="W26" s="44"/>
      <c r="X26" s="45"/>
      <c r="Y26" s="46"/>
      <c r="Z26" s="44"/>
      <c r="AA26" s="44"/>
      <c r="AB26" s="45"/>
      <c r="AC26" s="46"/>
      <c r="AD26" s="44"/>
      <c r="AE26" s="44"/>
      <c r="AF26" s="45"/>
      <c r="AG26" s="46"/>
      <c r="AH26" s="44"/>
      <c r="AI26" s="44"/>
      <c r="AJ26" s="45"/>
      <c r="AK26" s="46"/>
      <c r="AL26" s="44"/>
      <c r="AM26" s="44"/>
      <c r="AN26" s="45"/>
      <c r="AO26" s="46"/>
      <c r="AP26" s="44"/>
      <c r="AQ26" s="44"/>
      <c r="AR26" s="45"/>
      <c r="AS26" s="46"/>
      <c r="AT26" s="44"/>
      <c r="AU26" s="44"/>
      <c r="AV26" s="45"/>
      <c r="AW26" s="46"/>
      <c r="AY26" s="28"/>
      <c r="AZ26" s="28"/>
      <c r="BF26" s="28"/>
      <c r="BG26" s="28"/>
      <c r="BH26" s="28"/>
      <c r="BI26" s="29"/>
      <c r="BJ26" s="28"/>
      <c r="BK26" s="28"/>
    </row>
    <row r="27" spans="1:104" s="27" customFormat="1" ht="75.75" customHeight="1" x14ac:dyDescent="0.2">
      <c r="A27" s="31"/>
      <c r="B27" s="593"/>
      <c r="C27" s="594"/>
      <c r="D27" s="411"/>
      <c r="E27" s="411"/>
      <c r="F27" s="412"/>
      <c r="G27" s="412"/>
      <c r="H27" s="413"/>
      <c r="I27" s="414"/>
      <c r="J27" s="411"/>
      <c r="K27" s="411"/>
      <c r="L27" s="412"/>
      <c r="M27" s="413"/>
      <c r="N27" s="411"/>
      <c r="O27" s="411"/>
      <c r="P27" s="412"/>
      <c r="Q27" s="413"/>
      <c r="R27" s="411"/>
      <c r="S27" s="464"/>
      <c r="T27" s="45"/>
      <c r="U27" s="46"/>
      <c r="V27" s="44"/>
      <c r="W27" s="44"/>
      <c r="X27" s="45"/>
      <c r="Y27" s="46"/>
      <c r="Z27" s="44"/>
      <c r="AA27" s="44"/>
      <c r="AB27" s="45"/>
      <c r="AC27" s="46"/>
      <c r="AD27" s="44"/>
      <c r="AE27" s="44"/>
      <c r="AF27" s="45"/>
      <c r="AG27" s="46"/>
      <c r="AH27" s="44"/>
      <c r="AI27" s="44"/>
      <c r="AJ27" s="45"/>
      <c r="AK27" s="46"/>
      <c r="AL27" s="44"/>
      <c r="AM27" s="44"/>
      <c r="AN27" s="45"/>
      <c r="AO27" s="46"/>
      <c r="AP27" s="44"/>
      <c r="AQ27" s="44"/>
      <c r="AR27" s="45"/>
      <c r="AS27" s="46"/>
      <c r="AT27" s="44"/>
      <c r="AU27" s="44"/>
      <c r="AV27" s="45"/>
      <c r="AW27" s="46"/>
      <c r="AY27" s="28"/>
      <c r="AZ27" s="28"/>
      <c r="BF27" s="28"/>
      <c r="BG27" s="28"/>
      <c r="BH27" s="28"/>
      <c r="BI27" s="29"/>
      <c r="BJ27" s="28"/>
      <c r="BK27" s="28"/>
    </row>
    <row r="28" spans="1:104" s="27" customFormat="1" ht="75.75" customHeight="1" thickBot="1" x14ac:dyDescent="0.25">
      <c r="A28" s="31"/>
      <c r="B28" s="595"/>
      <c r="C28" s="596"/>
      <c r="D28" s="416"/>
      <c r="E28" s="416"/>
      <c r="F28" s="417"/>
      <c r="G28" s="417"/>
      <c r="H28" s="418"/>
      <c r="I28" s="419"/>
      <c r="J28" s="416"/>
      <c r="K28" s="416"/>
      <c r="L28" s="417"/>
      <c r="M28" s="418"/>
      <c r="N28" s="416"/>
      <c r="O28" s="416"/>
      <c r="P28" s="417"/>
      <c r="Q28" s="418"/>
      <c r="R28" s="416"/>
      <c r="S28" s="465"/>
      <c r="T28" s="45"/>
      <c r="U28" s="46"/>
      <c r="V28" s="44"/>
      <c r="W28" s="44"/>
      <c r="X28" s="45"/>
      <c r="Y28" s="46"/>
      <c r="Z28" s="44"/>
      <c r="AA28" s="44"/>
      <c r="AB28" s="45"/>
      <c r="AC28" s="46"/>
      <c r="AD28" s="44"/>
      <c r="AE28" s="44"/>
      <c r="AF28" s="45"/>
      <c r="AG28" s="46"/>
      <c r="AH28" s="44"/>
      <c r="AI28" s="44"/>
      <c r="AJ28" s="45"/>
      <c r="AK28" s="46"/>
      <c r="AL28" s="44"/>
      <c r="AM28" s="44"/>
      <c r="AN28" s="45"/>
      <c r="AO28" s="46"/>
      <c r="AP28" s="44"/>
      <c r="AQ28" s="44"/>
      <c r="AR28" s="45"/>
      <c r="AS28" s="46"/>
      <c r="AT28" s="44"/>
      <c r="AU28" s="44"/>
      <c r="AV28" s="45"/>
      <c r="AW28" s="46"/>
      <c r="AY28" s="28"/>
      <c r="AZ28" s="28"/>
      <c r="BF28" s="28"/>
      <c r="BG28" s="28"/>
      <c r="BH28" s="28"/>
      <c r="BI28" s="29"/>
      <c r="BJ28" s="28"/>
      <c r="BK28" s="28"/>
    </row>
    <row r="29" spans="1:104" s="27" customFormat="1" ht="75.75" customHeight="1" x14ac:dyDescent="0.2">
      <c r="A29" s="31"/>
      <c r="B29" s="620">
        <f>B24</f>
        <v>0</v>
      </c>
      <c r="C29" s="599"/>
      <c r="D29" s="421"/>
      <c r="E29" s="421"/>
      <c r="F29" s="422"/>
      <c r="G29" s="422"/>
      <c r="H29" s="423"/>
      <c r="I29" s="424"/>
      <c r="J29" s="421"/>
      <c r="K29" s="421"/>
      <c r="L29" s="422"/>
      <c r="M29" s="423"/>
      <c r="N29" s="421"/>
      <c r="O29" s="421"/>
      <c r="P29" s="422"/>
      <c r="Q29" s="423"/>
      <c r="R29" s="421"/>
      <c r="S29" s="421"/>
      <c r="T29" s="422"/>
      <c r="U29" s="423"/>
      <c r="V29" s="421"/>
      <c r="W29" s="421"/>
      <c r="X29" s="422"/>
      <c r="Y29" s="423"/>
      <c r="Z29" s="421"/>
      <c r="AA29" s="421"/>
      <c r="AB29" s="45"/>
      <c r="AC29" s="46"/>
      <c r="AD29" s="44"/>
      <c r="AE29" s="44"/>
      <c r="AF29" s="45"/>
      <c r="AG29" s="46"/>
      <c r="AH29" s="44"/>
      <c r="AI29" s="44"/>
      <c r="AJ29" s="45"/>
      <c r="AK29" s="46"/>
      <c r="AL29" s="44"/>
      <c r="AM29" s="44"/>
      <c r="AN29" s="45"/>
      <c r="AO29" s="46"/>
      <c r="AP29" s="44"/>
      <c r="AQ29" s="44"/>
      <c r="AR29" s="45"/>
      <c r="AS29" s="46"/>
      <c r="AT29" s="44"/>
      <c r="AU29" s="44"/>
      <c r="AV29" s="45"/>
      <c r="AW29" s="46"/>
      <c r="AY29" s="28"/>
      <c r="AZ29" s="28"/>
      <c r="BF29" s="28"/>
      <c r="BG29" s="28"/>
      <c r="BH29" s="28"/>
      <c r="BI29" s="29"/>
      <c r="BJ29" s="28"/>
      <c r="BK29" s="28"/>
    </row>
    <row r="30" spans="1:104" s="27" customFormat="1" ht="75.75" customHeight="1" x14ac:dyDescent="0.2">
      <c r="A30" s="31"/>
      <c r="B30" s="599"/>
      <c r="C30" s="599"/>
      <c r="D30" s="421"/>
      <c r="E30" s="421"/>
      <c r="F30" s="422"/>
      <c r="G30" s="422"/>
      <c r="H30" s="423"/>
      <c r="I30" s="424"/>
      <c r="J30" s="421"/>
      <c r="K30" s="421"/>
      <c r="L30" s="422"/>
      <c r="M30" s="423"/>
      <c r="N30" s="421"/>
      <c r="O30" s="421"/>
      <c r="P30" s="422"/>
      <c r="Q30" s="423"/>
      <c r="R30" s="421"/>
      <c r="S30" s="421"/>
      <c r="T30" s="422"/>
      <c r="U30" s="423"/>
      <c r="V30" s="421"/>
      <c r="W30" s="421"/>
      <c r="X30" s="422"/>
      <c r="Y30" s="423"/>
      <c r="Z30" s="421"/>
      <c r="AA30" s="421"/>
      <c r="AB30" s="45"/>
      <c r="AC30" s="46"/>
      <c r="AD30" s="44"/>
      <c r="AE30" s="44"/>
      <c r="AF30" s="45"/>
      <c r="AG30" s="46"/>
      <c r="AH30" s="44"/>
      <c r="AI30" s="44"/>
      <c r="AJ30" s="45"/>
      <c r="AK30" s="46"/>
      <c r="AL30" s="44"/>
      <c r="AM30" s="44"/>
      <c r="AN30" s="45"/>
      <c r="AO30" s="46"/>
      <c r="AP30" s="44"/>
      <c r="AQ30" s="44"/>
      <c r="AR30" s="45"/>
      <c r="AS30" s="46"/>
      <c r="AT30" s="44"/>
      <c r="AU30" s="44"/>
      <c r="AV30" s="45"/>
      <c r="AW30" s="46"/>
      <c r="AY30" s="28"/>
      <c r="AZ30" s="28"/>
      <c r="BF30" s="28"/>
      <c r="BG30" s="28"/>
      <c r="BH30" s="28"/>
      <c r="BI30" s="29"/>
      <c r="BJ30" s="28"/>
      <c r="BK30" s="28"/>
    </row>
    <row r="31" spans="1:104" s="27" customFormat="1" ht="75.75" customHeight="1" x14ac:dyDescent="0.2">
      <c r="A31" s="31"/>
      <c r="B31" s="599"/>
      <c r="C31" s="599"/>
      <c r="D31" s="421"/>
      <c r="E31" s="421"/>
      <c r="F31" s="422"/>
      <c r="G31" s="422"/>
      <c r="H31" s="423"/>
      <c r="I31" s="424"/>
      <c r="J31" s="421"/>
      <c r="K31" s="421"/>
      <c r="L31" s="422"/>
      <c r="M31" s="423"/>
      <c r="N31" s="421"/>
      <c r="O31" s="421"/>
      <c r="P31" s="422"/>
      <c r="Q31" s="423"/>
      <c r="R31" s="421"/>
      <c r="S31" s="421"/>
      <c r="T31" s="422"/>
      <c r="U31" s="423"/>
      <c r="V31" s="421"/>
      <c r="W31" s="421"/>
      <c r="X31" s="422"/>
      <c r="Y31" s="423"/>
      <c r="Z31" s="421"/>
      <c r="AA31" s="421"/>
      <c r="AB31" s="45"/>
      <c r="AC31" s="46"/>
      <c r="AD31" s="44"/>
      <c r="AE31" s="44"/>
      <c r="AF31" s="45"/>
      <c r="AG31" s="46"/>
      <c r="AH31" s="44"/>
      <c r="AI31" s="44"/>
      <c r="AJ31" s="45"/>
      <c r="AK31" s="46"/>
      <c r="AL31" s="44"/>
      <c r="AM31" s="44"/>
      <c r="AN31" s="45"/>
      <c r="AO31" s="46"/>
      <c r="AP31" s="44"/>
      <c r="AQ31" s="44"/>
      <c r="AR31" s="45"/>
      <c r="AS31" s="46"/>
      <c r="AT31" s="44"/>
      <c r="AU31" s="44"/>
      <c r="AV31" s="45"/>
      <c r="AW31" s="46"/>
      <c r="AY31" s="28"/>
      <c r="AZ31" s="28"/>
      <c r="BF31" s="28"/>
      <c r="BG31" s="28"/>
      <c r="BH31" s="28"/>
      <c r="BI31" s="29"/>
      <c r="BJ31" s="28"/>
      <c r="BK31" s="28"/>
    </row>
    <row r="32" spans="1:104" s="27" customFormat="1" ht="75.75" customHeight="1" x14ac:dyDescent="0.2">
      <c r="A32" s="31"/>
      <c r="B32" s="599"/>
      <c r="C32" s="599"/>
      <c r="D32" s="421"/>
      <c r="E32" s="421"/>
      <c r="F32" s="422"/>
      <c r="G32" s="422"/>
      <c r="H32" s="423"/>
      <c r="I32" s="424"/>
      <c r="J32" s="421"/>
      <c r="K32" s="421"/>
      <c r="L32" s="422"/>
      <c r="M32" s="423"/>
      <c r="N32" s="421"/>
      <c r="O32" s="421"/>
      <c r="P32" s="422"/>
      <c r="Q32" s="423"/>
      <c r="R32" s="421"/>
      <c r="S32" s="421"/>
      <c r="T32" s="422"/>
      <c r="U32" s="423"/>
      <c r="V32" s="421"/>
      <c r="W32" s="421"/>
      <c r="X32" s="422"/>
      <c r="Y32" s="423"/>
      <c r="Z32" s="421"/>
      <c r="AA32" s="421"/>
      <c r="AB32" s="45"/>
      <c r="AC32" s="46"/>
      <c r="AD32" s="44"/>
      <c r="AE32" s="44"/>
      <c r="AF32" s="45"/>
      <c r="AG32" s="46"/>
      <c r="AH32" s="44"/>
      <c r="AI32" s="44"/>
      <c r="AJ32" s="45"/>
      <c r="AK32" s="46"/>
      <c r="AL32" s="44"/>
      <c r="AM32" s="44"/>
      <c r="AN32" s="45"/>
      <c r="AO32" s="46"/>
      <c r="AP32" s="44"/>
      <c r="AQ32" s="44"/>
      <c r="AR32" s="45"/>
      <c r="AS32" s="46"/>
      <c r="AT32" s="44"/>
      <c r="AU32" s="44"/>
      <c r="AV32" s="45"/>
      <c r="AW32" s="46"/>
      <c r="AY32" s="28"/>
      <c r="AZ32" s="28"/>
      <c r="BF32" s="28"/>
      <c r="BG32" s="28"/>
      <c r="BH32" s="28"/>
      <c r="BI32" s="29"/>
      <c r="BJ32" s="28"/>
      <c r="BK32" s="28"/>
    </row>
    <row r="33" spans="1:104" s="27" customFormat="1" ht="16.5" customHeight="1" x14ac:dyDescent="0.2">
      <c r="A33" s="31"/>
      <c r="B33" s="599"/>
      <c r="C33" s="599"/>
      <c r="D33" s="421"/>
      <c r="E33" s="421"/>
      <c r="F33" s="422"/>
      <c r="G33" s="422"/>
      <c r="H33" s="423"/>
      <c r="I33" s="424"/>
      <c r="J33" s="421"/>
      <c r="K33" s="421"/>
      <c r="L33" s="422"/>
      <c r="M33" s="423"/>
      <c r="N33" s="421"/>
      <c r="O33" s="421"/>
      <c r="P33" s="422"/>
      <c r="Q33" s="423"/>
      <c r="R33" s="421"/>
      <c r="S33" s="421"/>
      <c r="T33" s="422"/>
      <c r="U33" s="423"/>
      <c r="V33" s="421"/>
      <c r="W33" s="421"/>
      <c r="X33" s="422"/>
      <c r="Y33" s="423"/>
      <c r="Z33" s="421"/>
      <c r="AA33" s="421"/>
      <c r="AB33" s="45"/>
      <c r="AC33" s="46"/>
      <c r="AD33" s="44"/>
      <c r="AE33" s="44"/>
      <c r="AF33" s="45"/>
      <c r="AG33" s="46"/>
      <c r="AH33" s="44"/>
      <c r="AI33" s="44"/>
      <c r="AJ33" s="45"/>
      <c r="AK33" s="46"/>
      <c r="AL33" s="44"/>
      <c r="AM33" s="44"/>
      <c r="AN33" s="45"/>
      <c r="AO33" s="46"/>
      <c r="AP33" s="44"/>
      <c r="AQ33" s="44"/>
      <c r="AR33" s="45"/>
      <c r="AS33" s="46"/>
      <c r="AT33" s="44"/>
      <c r="AU33" s="44"/>
      <c r="AV33" s="45"/>
      <c r="AW33" s="46"/>
      <c r="AY33" s="28"/>
      <c r="AZ33" s="28"/>
      <c r="BF33" s="28"/>
      <c r="BG33" s="28"/>
      <c r="BH33" s="28"/>
      <c r="BI33" s="29"/>
      <c r="BJ33" s="28"/>
      <c r="BK33" s="28"/>
    </row>
    <row r="34" spans="1:104" ht="15" customHeight="1" thickBot="1" x14ac:dyDescent="0.25"/>
    <row r="35" spans="1:104" s="303" customFormat="1" ht="23.25" customHeight="1" thickTop="1" thickBot="1" x14ac:dyDescent="0.45">
      <c r="A35" s="300"/>
      <c r="B35" s="301" t="s">
        <v>120</v>
      </c>
      <c r="C35" s="302"/>
      <c r="D35" s="302"/>
      <c r="E35" s="302"/>
      <c r="F35" s="302"/>
      <c r="G35" s="302"/>
      <c r="H35" s="302"/>
      <c r="I35" s="302"/>
      <c r="AY35" s="304"/>
      <c r="AZ35" s="304"/>
      <c r="BF35" s="304"/>
      <c r="BG35" s="304"/>
      <c r="BH35" s="304"/>
      <c r="BI35" s="304"/>
      <c r="BJ35" s="305"/>
      <c r="BK35" s="304"/>
    </row>
    <row r="36" spans="1:104" s="11" customFormat="1" ht="21" customHeight="1" x14ac:dyDescent="0.2">
      <c r="A36" s="9"/>
      <c r="B36" s="61"/>
      <c r="C36" s="62" t="s">
        <v>52</v>
      </c>
      <c r="D36" s="610"/>
      <c r="E36" s="612"/>
      <c r="F36" s="631" t="s">
        <v>166</v>
      </c>
      <c r="G36" s="637"/>
      <c r="H36" s="637"/>
      <c r="I36" s="637"/>
      <c r="J36" s="637"/>
      <c r="K36" s="637"/>
      <c r="L36" s="637"/>
      <c r="M36" s="637"/>
      <c r="N36" s="637"/>
      <c r="O36" s="637"/>
      <c r="P36" s="289"/>
      <c r="Q36" s="289"/>
      <c r="R36" s="624"/>
      <c r="S36" s="624"/>
      <c r="T36" s="625"/>
      <c r="U36" s="625"/>
      <c r="V36" s="624"/>
      <c r="W36" s="624"/>
      <c r="X36" s="625"/>
      <c r="Y36" s="625"/>
      <c r="Z36" s="624"/>
      <c r="AA36" s="624"/>
      <c r="AB36" s="625"/>
      <c r="AC36" s="625"/>
      <c r="AD36" s="624"/>
      <c r="AE36" s="624"/>
      <c r="AF36" s="625"/>
      <c r="AG36" s="625"/>
      <c r="AH36" s="624"/>
      <c r="AI36" s="624"/>
      <c r="AJ36" s="625"/>
      <c r="AK36" s="625"/>
      <c r="AL36" s="624"/>
      <c r="AM36" s="624"/>
      <c r="AN36" s="625"/>
      <c r="AO36" s="625"/>
      <c r="AP36" s="624"/>
      <c r="AQ36" s="624"/>
      <c r="AR36" s="625"/>
      <c r="AS36" s="625"/>
      <c r="AT36" s="624"/>
      <c r="AU36" s="624"/>
      <c r="AV36" s="625"/>
      <c r="AW36" s="625"/>
      <c r="AY36" s="12"/>
      <c r="AZ36" s="12"/>
      <c r="BF36" s="12"/>
      <c r="BG36" s="12"/>
      <c r="BH36" s="12"/>
      <c r="BI36" s="12"/>
      <c r="BJ36" s="13"/>
      <c r="BK36" s="12"/>
    </row>
    <row r="37" spans="1:104" s="11" customFormat="1" ht="21" customHeight="1" thickBot="1" x14ac:dyDescent="0.25">
      <c r="A37" s="9"/>
      <c r="B37" s="65"/>
      <c r="C37" s="66" t="s">
        <v>35</v>
      </c>
      <c r="D37" s="613"/>
      <c r="E37" s="615"/>
      <c r="F37" s="631"/>
      <c r="G37" s="637"/>
      <c r="H37" s="637"/>
      <c r="I37" s="637"/>
      <c r="J37" s="637"/>
      <c r="K37" s="637"/>
      <c r="L37" s="637"/>
      <c r="M37" s="637"/>
      <c r="N37" s="637"/>
      <c r="O37" s="637"/>
      <c r="P37" s="289"/>
      <c r="Q37" s="289"/>
      <c r="R37" s="624"/>
      <c r="S37" s="624"/>
      <c r="T37" s="625"/>
      <c r="U37" s="625"/>
      <c r="V37" s="624"/>
      <c r="W37" s="624"/>
      <c r="X37" s="625"/>
      <c r="Y37" s="625"/>
      <c r="Z37" s="624"/>
      <c r="AA37" s="624"/>
      <c r="AB37" s="625"/>
      <c r="AC37" s="625"/>
      <c r="AD37" s="624"/>
      <c r="AE37" s="624"/>
      <c r="AF37" s="625"/>
      <c r="AG37" s="625"/>
      <c r="AH37" s="624"/>
      <c r="AI37" s="624"/>
      <c r="AJ37" s="625"/>
      <c r="AK37" s="625"/>
      <c r="AL37" s="624"/>
      <c r="AM37" s="624"/>
      <c r="AN37" s="625"/>
      <c r="AO37" s="625"/>
      <c r="AP37" s="624"/>
      <c r="AQ37" s="624"/>
      <c r="AR37" s="625"/>
      <c r="AS37" s="625"/>
      <c r="AT37" s="624"/>
      <c r="AU37" s="624"/>
      <c r="AV37" s="625"/>
      <c r="AW37" s="625"/>
      <c r="AY37" s="12"/>
      <c r="AZ37" s="12"/>
      <c r="BF37" s="12"/>
      <c r="BG37" s="12"/>
      <c r="BH37" s="12"/>
      <c r="BI37" s="12"/>
      <c r="BJ37" s="13"/>
      <c r="BK37" s="12"/>
    </row>
    <row r="38" spans="1:104" s="11" customFormat="1" ht="3" customHeight="1" thickBot="1" x14ac:dyDescent="0.25">
      <c r="A38" s="30"/>
      <c r="B38" s="15"/>
      <c r="C38" s="16"/>
      <c r="D38" s="17"/>
      <c r="E38" s="17"/>
      <c r="F38" s="17"/>
      <c r="G38" s="17"/>
      <c r="H38" s="20"/>
      <c r="I38" s="21"/>
      <c r="J38" s="17"/>
      <c r="K38" s="17"/>
      <c r="N38" s="17"/>
      <c r="O38" s="17"/>
      <c r="R38" s="17"/>
      <c r="S38" s="17"/>
      <c r="V38" s="17"/>
      <c r="W38" s="17"/>
      <c r="Z38" s="17"/>
      <c r="AA38" s="17"/>
      <c r="AD38" s="17"/>
      <c r="AE38" s="17"/>
      <c r="AH38" s="17"/>
      <c r="AI38" s="17"/>
      <c r="AL38" s="17"/>
      <c r="AM38" s="17"/>
      <c r="AP38" s="17"/>
      <c r="AQ38" s="17"/>
      <c r="AT38" s="17"/>
      <c r="AU38" s="17"/>
      <c r="AY38" s="12"/>
      <c r="AZ38" s="12"/>
      <c r="BF38" s="12"/>
      <c r="BG38" s="12"/>
      <c r="BH38" s="12"/>
      <c r="BI38" s="12"/>
      <c r="BJ38" s="13"/>
      <c r="BK38" s="12"/>
    </row>
    <row r="39" spans="1:104" s="23" customFormat="1" ht="27" customHeight="1" x14ac:dyDescent="0.2">
      <c r="A39" s="9"/>
      <c r="B39" s="562" t="s">
        <v>102</v>
      </c>
      <c r="C39" s="617"/>
      <c r="D39" s="79" t="s">
        <v>167</v>
      </c>
      <c r="E39" s="80"/>
      <c r="F39" s="80"/>
      <c r="G39" s="80"/>
      <c r="H39" s="80"/>
      <c r="I39" s="80"/>
      <c r="J39" s="609" t="str">
        <f>" &lt;&lt;&lt; EXAMPLE &gt;&gt;&gt; "&amp;J7</f>
        <v xml:space="preserve"> &lt;&lt;&lt; EXAMPLE &gt;&gt;&gt; Light, Medium &amp; Heavy Fuel Oils Purchase #1</v>
      </c>
      <c r="K39" s="609"/>
      <c r="L39" s="609"/>
      <c r="M39" s="609"/>
      <c r="N39" s="609" t="str">
        <f>" &lt;&lt;&lt; EXAMPLE &gt;&gt;&gt; "&amp;N7</f>
        <v xml:space="preserve"> &lt;&lt;&lt; EXAMPLE &gt;&gt;&gt; Light, Medium &amp; Heavy Fuel Oils Purchase #2</v>
      </c>
      <c r="O39" s="609"/>
      <c r="P39" s="609"/>
      <c r="Q39" s="609"/>
      <c r="R39" s="609" t="str">
        <f>" &lt;&lt;&lt; EXAMPLE &gt;&gt;&gt; "&amp;R7</f>
        <v xml:space="preserve"> &lt;&lt;&lt; EXAMPLE &gt;&gt;&gt; Light, Medium &amp; Heavy Fuel Oils Purchase #3</v>
      </c>
      <c r="S39" s="609"/>
      <c r="T39" s="609"/>
      <c r="U39" s="609"/>
      <c r="V39" s="609" t="str">
        <f>" &lt;&lt;&lt; EXAMPLE &gt;&gt;&gt; "&amp;V7</f>
        <v xml:space="preserve"> &lt;&lt;&lt; EXAMPLE &gt;&gt;&gt; Light, Medium &amp; Heavy Fuel Oils Purchase #4</v>
      </c>
      <c r="W39" s="609"/>
      <c r="X39" s="609"/>
      <c r="Y39" s="609"/>
      <c r="Z39" s="609" t="str">
        <f>" &lt;&lt;&lt; EXAMPLE &gt;&gt;&gt; "&amp;Z7</f>
        <v xml:space="preserve"> &lt;&lt;&lt; EXAMPLE &gt;&gt;&gt; Light, Medium &amp; Heavy Fuel Oils Purchase #5</v>
      </c>
      <c r="AA39" s="609"/>
      <c r="AB39" s="609"/>
      <c r="AC39" s="609"/>
      <c r="AD39" s="609" t="str">
        <f>" &lt;&lt;&lt; EXAMPLE &gt;&gt;&gt; "&amp;AD7</f>
        <v xml:space="preserve"> &lt;&lt;&lt; EXAMPLE &gt;&gt;&gt; Light, Medium &amp; Heavy Fuel Oils Purchase #6</v>
      </c>
      <c r="AE39" s="609"/>
      <c r="AF39" s="609"/>
      <c r="AG39" s="609"/>
      <c r="AH39" s="609" t="str">
        <f>" &lt;&lt;&lt; EXAMPLE &gt;&gt;&gt; "&amp;AH7</f>
        <v xml:space="preserve"> &lt;&lt;&lt; EXAMPLE &gt;&gt;&gt; Light, Medium &amp; Heavy Fuel Oils Purchase #7</v>
      </c>
      <c r="AI39" s="609"/>
      <c r="AJ39" s="609"/>
      <c r="AK39" s="609"/>
      <c r="AL39" s="609" t="str">
        <f>" &lt;&lt;&lt; EXAMPLE &gt;&gt;&gt; "&amp;AL7</f>
        <v xml:space="preserve"> &lt;&lt;&lt; EXAMPLE &gt;&gt;&gt; Light, Medium &amp; Heavy Fuel Oils Purchase #8</v>
      </c>
      <c r="AM39" s="609"/>
      <c r="AN39" s="609"/>
      <c r="AO39" s="609"/>
      <c r="AP39" s="609" t="str">
        <f>" &lt;&lt;&lt; EXAMPLE &gt;&gt;&gt; "&amp;AP7</f>
        <v xml:space="preserve"> &lt;&lt;&lt; EXAMPLE &gt;&gt;&gt; Light, Medium &amp; Heavy Fuel Oils Purchase #9</v>
      </c>
      <c r="AQ39" s="609"/>
      <c r="AR39" s="609"/>
      <c r="AS39" s="609"/>
      <c r="AT39" s="609" t="str">
        <f>" &lt;&lt;&lt; EXAMPLE &gt;&gt;&gt; "&amp;AT7</f>
        <v xml:space="preserve"> &lt;&lt;&lt; EXAMPLE &gt;&gt;&gt; Light, Medium &amp; Heavy Fuel Oils Purchase #10</v>
      </c>
      <c r="AU39" s="609"/>
      <c r="AV39" s="609"/>
      <c r="AW39" s="609"/>
      <c r="CN39" s="115"/>
      <c r="CO39" s="115"/>
      <c r="CP39" s="115"/>
      <c r="CQ39" s="115"/>
      <c r="CR39" s="115"/>
      <c r="CS39" s="115"/>
      <c r="CT39" s="115"/>
      <c r="CU39" s="115"/>
      <c r="CV39" s="115"/>
      <c r="CW39" s="115"/>
      <c r="CX39" s="115"/>
      <c r="CY39" s="115"/>
      <c r="CZ39" s="13"/>
    </row>
    <row r="40" spans="1:104" s="24" customFormat="1" ht="24" x14ac:dyDescent="0.2">
      <c r="A40" s="9"/>
      <c r="B40" s="564"/>
      <c r="C40" s="618"/>
      <c r="D40" s="627" t="s">
        <v>190</v>
      </c>
      <c r="E40" s="628"/>
      <c r="F40" s="50" t="s">
        <v>18</v>
      </c>
      <c r="G40" s="627" t="s">
        <v>32</v>
      </c>
      <c r="H40" s="628"/>
      <c r="I40" s="50" t="s">
        <v>47</v>
      </c>
      <c r="J40" s="627" t="s">
        <v>41</v>
      </c>
      <c r="K40" s="628"/>
      <c r="L40" s="50" t="s">
        <v>18</v>
      </c>
      <c r="M40" s="50" t="s">
        <v>17</v>
      </c>
      <c r="N40" s="627" t="s">
        <v>41</v>
      </c>
      <c r="O40" s="628"/>
      <c r="P40" s="50" t="s">
        <v>18</v>
      </c>
      <c r="Q40" s="50" t="s">
        <v>17</v>
      </c>
      <c r="R40" s="627" t="s">
        <v>41</v>
      </c>
      <c r="S40" s="628"/>
      <c r="T40" s="50" t="s">
        <v>18</v>
      </c>
      <c r="U40" s="50" t="s">
        <v>17</v>
      </c>
      <c r="V40" s="627" t="s">
        <v>41</v>
      </c>
      <c r="W40" s="628"/>
      <c r="X40" s="50" t="s">
        <v>18</v>
      </c>
      <c r="Y40" s="50" t="s">
        <v>17</v>
      </c>
      <c r="Z40" s="627" t="s">
        <v>41</v>
      </c>
      <c r="AA40" s="628"/>
      <c r="AB40" s="50" t="s">
        <v>18</v>
      </c>
      <c r="AC40" s="50" t="s">
        <v>17</v>
      </c>
      <c r="AD40" s="627" t="s">
        <v>41</v>
      </c>
      <c r="AE40" s="628"/>
      <c r="AF40" s="50" t="s">
        <v>18</v>
      </c>
      <c r="AG40" s="50" t="s">
        <v>17</v>
      </c>
      <c r="AH40" s="627" t="s">
        <v>41</v>
      </c>
      <c r="AI40" s="628"/>
      <c r="AJ40" s="50" t="s">
        <v>18</v>
      </c>
      <c r="AK40" s="50" t="s">
        <v>17</v>
      </c>
      <c r="AL40" s="627" t="s">
        <v>41</v>
      </c>
      <c r="AM40" s="628"/>
      <c r="AN40" s="50" t="s">
        <v>18</v>
      </c>
      <c r="AO40" s="50" t="s">
        <v>17</v>
      </c>
      <c r="AP40" s="627" t="s">
        <v>41</v>
      </c>
      <c r="AQ40" s="628"/>
      <c r="AR40" s="50" t="s">
        <v>18</v>
      </c>
      <c r="AS40" s="50" t="s">
        <v>17</v>
      </c>
      <c r="AT40" s="627" t="s">
        <v>41</v>
      </c>
      <c r="AU40" s="628"/>
      <c r="AV40" s="50" t="s">
        <v>18</v>
      </c>
      <c r="AW40" s="50" t="s">
        <v>17</v>
      </c>
      <c r="CZ40" s="116"/>
    </row>
    <row r="41" spans="1:104" s="25" customFormat="1" ht="14.25" customHeight="1" thickBot="1" x14ac:dyDescent="0.25">
      <c r="A41" s="9"/>
      <c r="B41" s="566"/>
      <c r="C41" s="619"/>
      <c r="D41" s="236" t="s">
        <v>40</v>
      </c>
      <c r="E41" s="236" t="s">
        <v>14</v>
      </c>
      <c r="F41" s="236" t="s">
        <v>15</v>
      </c>
      <c r="G41" s="236" t="s">
        <v>42</v>
      </c>
      <c r="H41" s="236" t="s">
        <v>39</v>
      </c>
      <c r="I41" s="236" t="s">
        <v>48</v>
      </c>
      <c r="J41" s="236" t="s">
        <v>40</v>
      </c>
      <c r="K41" s="236" t="s">
        <v>14</v>
      </c>
      <c r="L41" s="236" t="s">
        <v>15</v>
      </c>
      <c r="M41" s="236" t="s">
        <v>42</v>
      </c>
      <c r="N41" s="236" t="s">
        <v>40</v>
      </c>
      <c r="O41" s="236" t="s">
        <v>14</v>
      </c>
      <c r="P41" s="236" t="s">
        <v>15</v>
      </c>
      <c r="Q41" s="236" t="s">
        <v>42</v>
      </c>
      <c r="R41" s="236" t="s">
        <v>40</v>
      </c>
      <c r="S41" s="236" t="s">
        <v>14</v>
      </c>
      <c r="T41" s="236" t="s">
        <v>15</v>
      </c>
      <c r="U41" s="236" t="s">
        <v>42</v>
      </c>
      <c r="V41" s="236" t="s">
        <v>40</v>
      </c>
      <c r="W41" s="236" t="s">
        <v>14</v>
      </c>
      <c r="X41" s="236" t="s">
        <v>15</v>
      </c>
      <c r="Y41" s="236" t="s">
        <v>42</v>
      </c>
      <c r="Z41" s="236" t="s">
        <v>40</v>
      </c>
      <c r="AA41" s="236" t="s">
        <v>14</v>
      </c>
      <c r="AB41" s="236" t="s">
        <v>15</v>
      </c>
      <c r="AC41" s="236" t="s">
        <v>42</v>
      </c>
      <c r="AD41" s="236" t="s">
        <v>40</v>
      </c>
      <c r="AE41" s="236" t="s">
        <v>14</v>
      </c>
      <c r="AF41" s="236" t="s">
        <v>15</v>
      </c>
      <c r="AG41" s="236" t="s">
        <v>42</v>
      </c>
      <c r="AH41" s="236" t="s">
        <v>40</v>
      </c>
      <c r="AI41" s="236" t="s">
        <v>14</v>
      </c>
      <c r="AJ41" s="236" t="s">
        <v>15</v>
      </c>
      <c r="AK41" s="236" t="s">
        <v>42</v>
      </c>
      <c r="AL41" s="236" t="s">
        <v>40</v>
      </c>
      <c r="AM41" s="236" t="s">
        <v>14</v>
      </c>
      <c r="AN41" s="236" t="s">
        <v>15</v>
      </c>
      <c r="AO41" s="236" t="s">
        <v>42</v>
      </c>
      <c r="AP41" s="236" t="s">
        <v>40</v>
      </c>
      <c r="AQ41" s="236" t="s">
        <v>14</v>
      </c>
      <c r="AR41" s="236" t="s">
        <v>15</v>
      </c>
      <c r="AS41" s="236" t="s">
        <v>42</v>
      </c>
      <c r="AT41" s="236" t="s">
        <v>40</v>
      </c>
      <c r="AU41" s="236" t="s">
        <v>14</v>
      </c>
      <c r="AV41" s="236" t="s">
        <v>15</v>
      </c>
      <c r="AW41" s="236" t="s">
        <v>42</v>
      </c>
      <c r="CZ41" s="117"/>
    </row>
    <row r="42" spans="1:104" ht="14.25" customHeight="1" x14ac:dyDescent="0.2">
      <c r="A42" s="9" t="e">
        <f>B42&amp;#REF!</f>
        <v>#REF!</v>
      </c>
      <c r="B42" s="84" t="s">
        <v>0</v>
      </c>
      <c r="C42" s="49">
        <f t="shared" ref="C42:C53" si="29">Year1</f>
        <v>0</v>
      </c>
      <c r="D42" s="306">
        <f>J42+N42+R42+V42+Z42+AD42+AH42+AL42+AP42+AT42</f>
        <v>35100</v>
      </c>
      <c r="E42" s="295">
        <f>D42*INDEX('Select Year'!Z$19:AE$19,,MATCH($BN$5,'Select Year'!Z$10:AE$10,0))</f>
        <v>378588.6</v>
      </c>
      <c r="F42" s="307">
        <f>L42+P42+T42+X42+AB42+AF42+AJ42+AN42+AR42+AV42</f>
        <v>17750</v>
      </c>
      <c r="G42" s="308">
        <f>F42/D42</f>
        <v>0.50569800569800571</v>
      </c>
      <c r="H42" s="308">
        <f>F42/E42</f>
        <v>4.6884665835157213E-2</v>
      </c>
      <c r="I42" s="250" t="e">
        <f>E42*INDEX('Select Year'!AA$11:AC$15,MATCH('Light, Medium &amp; Heavy Fuel Oils'!C42,'Select Year'!W$11:W$15,0),MATCH($BN$5,'Select Year'!AA$10:AC$10,0))</f>
        <v>#N/A</v>
      </c>
      <c r="J42" s="251">
        <v>11100</v>
      </c>
      <c r="K42" s="295">
        <f>J42*INDEX('Select Year'!Z$19:AE$19,,MATCH($BN$5,'Select Year'!Z$10:AE$10,0))</f>
        <v>119724.59999999999</v>
      </c>
      <c r="L42" s="252">
        <v>5500</v>
      </c>
      <c r="M42" s="253">
        <f>L42/J42</f>
        <v>0.49549549549549549</v>
      </c>
      <c r="N42" s="251">
        <v>10000</v>
      </c>
      <c r="O42" s="295">
        <f>N42*INDEX('Select Year'!Z$19:AE$19,,MATCH($BN$5,'Select Year'!Z$10:AE$10,0))</f>
        <v>107860</v>
      </c>
      <c r="P42" s="252">
        <v>4900</v>
      </c>
      <c r="Q42" s="253">
        <f>P42/N42</f>
        <v>0.49</v>
      </c>
      <c r="R42" s="251">
        <v>9000</v>
      </c>
      <c r="S42" s="295">
        <f>R42*INDEX('Select Year'!Z$19:AE$19,,MATCH($BN$5,'Select Year'!Z$10:AE$10,0))</f>
        <v>97074</v>
      </c>
      <c r="T42" s="252">
        <v>4400</v>
      </c>
      <c r="U42" s="253">
        <f>T42/R42</f>
        <v>0.48888888888888887</v>
      </c>
      <c r="V42" s="251">
        <v>5000</v>
      </c>
      <c r="W42" s="295">
        <f>V42*INDEX('Select Year'!Z$19:AE$19,,MATCH($BN$5,'Select Year'!Z$10:AE$10,0))</f>
        <v>53930</v>
      </c>
      <c r="X42" s="252">
        <v>2950</v>
      </c>
      <c r="Y42" s="253">
        <f>X42/V42</f>
        <v>0.59</v>
      </c>
      <c r="Z42" s="251"/>
      <c r="AA42" s="295">
        <f>Z42*INDEX('Select Year'!Z$19:AE$19,,MATCH($BN$5,'Select Year'!Z$10:AE$10,0))</f>
        <v>0</v>
      </c>
      <c r="AB42" s="252"/>
      <c r="AC42" s="253" t="e">
        <f>AB42/Z42</f>
        <v>#DIV/0!</v>
      </c>
      <c r="AD42" s="251"/>
      <c r="AE42" s="295">
        <f>AD42*INDEX('Select Year'!Z$19:AE$19,,MATCH($BN$5,'Select Year'!Z$10:AE$10,0))</f>
        <v>0</v>
      </c>
      <c r="AF42" s="252"/>
      <c r="AG42" s="253" t="e">
        <f>AF42/AD42</f>
        <v>#DIV/0!</v>
      </c>
      <c r="AH42" s="251"/>
      <c r="AI42" s="295">
        <f>AH42*INDEX('Select Year'!Z$19:AE$19,,MATCH($BN$5,'Select Year'!Z$10:AE$10,0))</f>
        <v>0</v>
      </c>
      <c r="AJ42" s="252"/>
      <c r="AK42" s="253" t="e">
        <f>AJ42/AH42</f>
        <v>#DIV/0!</v>
      </c>
      <c r="AL42" s="251"/>
      <c r="AM42" s="295">
        <f>AL42*INDEX('Select Year'!Z$19:AE$19,,MATCH($BN$5,'Select Year'!Z$10:AE$10,0))</f>
        <v>0</v>
      </c>
      <c r="AN42" s="252"/>
      <c r="AO42" s="253" t="e">
        <f>AN42/AL42</f>
        <v>#DIV/0!</v>
      </c>
      <c r="AP42" s="251"/>
      <c r="AQ42" s="295">
        <f>AP42*INDEX('Select Year'!Z$19:AE$19,,MATCH($BN$5,'Select Year'!Z$10:AE$10,0))</f>
        <v>0</v>
      </c>
      <c r="AR42" s="252"/>
      <c r="AS42" s="253" t="e">
        <f>AR42/AP42</f>
        <v>#DIV/0!</v>
      </c>
      <c r="AT42" s="251"/>
      <c r="AU42" s="295">
        <f>AT42*INDEX('Select Year'!Z$19:AE$19,,MATCH($BN$5,'Select Year'!Z$10:AE$10,0))</f>
        <v>0</v>
      </c>
      <c r="AV42" s="252"/>
      <c r="AW42" s="296" t="e">
        <f>AV42/AT42</f>
        <v>#DIV/0!</v>
      </c>
      <c r="CZ42" s="121"/>
    </row>
    <row r="43" spans="1:104" ht="14.25" customHeight="1" x14ac:dyDescent="0.2">
      <c r="A43" s="9" t="e">
        <f>B43&amp;#REF!</f>
        <v>#REF!</v>
      </c>
      <c r="B43" s="85" t="s">
        <v>1</v>
      </c>
      <c r="C43" s="49">
        <f t="shared" si="29"/>
        <v>0</v>
      </c>
      <c r="D43" s="309">
        <f t="shared" ref="D43:D53" si="30">J43+N43+R43+V43+Z43+AD43+AH43+AL43+AP43+AT43</f>
        <v>20700</v>
      </c>
      <c r="E43" s="273">
        <f>D43*INDEX('Select Year'!Z$19:AE$19,,MATCH($BN$5,'Select Year'!Z$10:AE$10,0))</f>
        <v>223270.19999999998</v>
      </c>
      <c r="F43" s="284">
        <f t="shared" ref="F43:F53" si="31">L43+P43+T43+X43+AB43+AF43+AJ43+AN43+AR43+AV43</f>
        <v>10150</v>
      </c>
      <c r="G43" s="285">
        <f t="shared" ref="G43:G53" si="32">F43/D43</f>
        <v>0.49033816425120774</v>
      </c>
      <c r="H43" s="285">
        <f t="shared" ref="H43:H53" si="33">F43/E43</f>
        <v>4.546061229846169E-2</v>
      </c>
      <c r="I43" s="183" t="e">
        <f>E43*INDEX('Select Year'!AA$11:AC$15,MATCH('Light, Medium &amp; Heavy Fuel Oils'!C43,'Select Year'!W$11:W$15,0),MATCH($BN$5,'Select Year'!AA$10:AC$10,0))</f>
        <v>#N/A</v>
      </c>
      <c r="J43" s="192">
        <v>11200</v>
      </c>
      <c r="K43" s="273">
        <f>J43*INDEX('Select Year'!Z$19:AE$19,,MATCH($BN$5,'Select Year'!Z$10:AE$10,0))</f>
        <v>120803.2</v>
      </c>
      <c r="L43" s="256">
        <v>5500</v>
      </c>
      <c r="M43" s="257">
        <f t="shared" ref="M43:M53" si="34">L43/J43</f>
        <v>0.49107142857142855</v>
      </c>
      <c r="N43" s="192">
        <v>9500</v>
      </c>
      <c r="O43" s="273">
        <f>N43*INDEX('Select Year'!Z$19:AE$19,,MATCH($BN$5,'Select Year'!Z$10:AE$10,0))</f>
        <v>102467</v>
      </c>
      <c r="P43" s="256">
        <v>4650</v>
      </c>
      <c r="Q43" s="257">
        <f t="shared" ref="Q43:Q53" si="35">P43/N43</f>
        <v>0.48947368421052634</v>
      </c>
      <c r="R43" s="192"/>
      <c r="S43" s="273">
        <f>R43*INDEX('Select Year'!Z$19:AE$19,,MATCH($BN$5,'Select Year'!Z$10:AE$10,0))</f>
        <v>0</v>
      </c>
      <c r="T43" s="256"/>
      <c r="U43" s="257" t="e">
        <f t="shared" ref="U43:U53" si="36">T43/R43</f>
        <v>#DIV/0!</v>
      </c>
      <c r="V43" s="192"/>
      <c r="W43" s="273">
        <f>V43*INDEX('Select Year'!Z$19:AE$19,,MATCH($BN$5,'Select Year'!Z$10:AE$10,0))</f>
        <v>0</v>
      </c>
      <c r="X43" s="256"/>
      <c r="Y43" s="257" t="e">
        <f t="shared" ref="Y43:Y53" si="37">X43/V43</f>
        <v>#DIV/0!</v>
      </c>
      <c r="Z43" s="192"/>
      <c r="AA43" s="273">
        <f>Z43*INDEX('Select Year'!Z$19:AE$19,,MATCH($BN$5,'Select Year'!Z$10:AE$10,0))</f>
        <v>0</v>
      </c>
      <c r="AB43" s="256"/>
      <c r="AC43" s="257" t="e">
        <f t="shared" ref="AC43:AC53" si="38">AB43/Z43</f>
        <v>#DIV/0!</v>
      </c>
      <c r="AD43" s="192"/>
      <c r="AE43" s="273">
        <f>AD43*INDEX('Select Year'!Z$19:AE$19,,MATCH($BN$5,'Select Year'!Z$10:AE$10,0))</f>
        <v>0</v>
      </c>
      <c r="AF43" s="256"/>
      <c r="AG43" s="257" t="e">
        <f t="shared" ref="AG43:AG53" si="39">AF43/AD43</f>
        <v>#DIV/0!</v>
      </c>
      <c r="AH43" s="192"/>
      <c r="AI43" s="273">
        <f>AH43*INDEX('Select Year'!Z$19:AE$19,,MATCH($BN$5,'Select Year'!Z$10:AE$10,0))</f>
        <v>0</v>
      </c>
      <c r="AJ43" s="256"/>
      <c r="AK43" s="257" t="e">
        <f t="shared" ref="AK43:AK53" si="40">AJ43/AH43</f>
        <v>#DIV/0!</v>
      </c>
      <c r="AL43" s="192"/>
      <c r="AM43" s="273">
        <f>AL43*INDEX('Select Year'!Z$19:AE$19,,MATCH($BN$5,'Select Year'!Z$10:AE$10,0))</f>
        <v>0</v>
      </c>
      <c r="AN43" s="256"/>
      <c r="AO43" s="257" t="e">
        <f t="shared" ref="AO43:AO53" si="41">AN43/AL43</f>
        <v>#DIV/0!</v>
      </c>
      <c r="AP43" s="192"/>
      <c r="AQ43" s="273">
        <f>AP43*INDEX('Select Year'!Z$19:AE$19,,MATCH($BN$5,'Select Year'!Z$10:AE$10,0))</f>
        <v>0</v>
      </c>
      <c r="AR43" s="256"/>
      <c r="AS43" s="257" t="e">
        <f t="shared" ref="AS43:AS53" si="42">AR43/AP43</f>
        <v>#DIV/0!</v>
      </c>
      <c r="AT43" s="192"/>
      <c r="AU43" s="273">
        <f>AT43*INDEX('Select Year'!Z$19:AE$19,,MATCH($BN$5,'Select Year'!Z$10:AE$10,0))</f>
        <v>0</v>
      </c>
      <c r="AV43" s="256"/>
      <c r="AW43" s="297" t="e">
        <f t="shared" ref="AW43:AW53" si="43">AV43/AT43</f>
        <v>#DIV/0!</v>
      </c>
      <c r="CZ43" s="121"/>
    </row>
    <row r="44" spans="1:104" ht="14.25" customHeight="1" x14ac:dyDescent="0.2">
      <c r="A44" s="9" t="e">
        <f>B44&amp;#REF!</f>
        <v>#REF!</v>
      </c>
      <c r="B44" s="85" t="s">
        <v>2</v>
      </c>
      <c r="C44" s="49">
        <f t="shared" si="29"/>
        <v>0</v>
      </c>
      <c r="D44" s="309">
        <f t="shared" si="30"/>
        <v>19000</v>
      </c>
      <c r="E44" s="273">
        <f>D44*INDEX('Select Year'!Z$19:AE$19,,MATCH($BN$5,'Select Year'!Z$10:AE$10,0))</f>
        <v>204934</v>
      </c>
      <c r="F44" s="284">
        <f t="shared" si="31"/>
        <v>9300</v>
      </c>
      <c r="G44" s="285">
        <f t="shared" si="32"/>
        <v>0.48947368421052634</v>
      </c>
      <c r="H44" s="285">
        <f t="shared" si="33"/>
        <v>4.5380463954248683E-2</v>
      </c>
      <c r="I44" s="183" t="e">
        <f>E44*INDEX('Select Year'!AA$11:AC$15,MATCH('Light, Medium &amp; Heavy Fuel Oils'!C44,'Select Year'!W$11:W$15,0),MATCH($BN$5,'Select Year'!AA$10:AC$10,0))</f>
        <v>#N/A</v>
      </c>
      <c r="J44" s="192">
        <v>10000</v>
      </c>
      <c r="K44" s="273">
        <f>J44*INDEX('Select Year'!Z$19:AE$19,,MATCH($BN$5,'Select Year'!Z$10:AE$10,0))</f>
        <v>107860</v>
      </c>
      <c r="L44" s="256">
        <v>4900</v>
      </c>
      <c r="M44" s="257">
        <f t="shared" si="34"/>
        <v>0.49</v>
      </c>
      <c r="N44" s="192">
        <v>9000</v>
      </c>
      <c r="O44" s="273">
        <f>N44*INDEX('Select Year'!Z$19:AE$19,,MATCH($BN$5,'Select Year'!Z$10:AE$10,0))</f>
        <v>97074</v>
      </c>
      <c r="P44" s="256">
        <v>4400</v>
      </c>
      <c r="Q44" s="257">
        <f t="shared" si="35"/>
        <v>0.48888888888888887</v>
      </c>
      <c r="R44" s="192"/>
      <c r="S44" s="273">
        <f>R44*INDEX('Select Year'!Z$19:AE$19,,MATCH($BN$5,'Select Year'!Z$10:AE$10,0))</f>
        <v>0</v>
      </c>
      <c r="T44" s="256"/>
      <c r="U44" s="257" t="e">
        <f t="shared" si="36"/>
        <v>#DIV/0!</v>
      </c>
      <c r="V44" s="192"/>
      <c r="W44" s="273">
        <f>V44*INDEX('Select Year'!Z$19:AE$19,,MATCH($BN$5,'Select Year'!Z$10:AE$10,0))</f>
        <v>0</v>
      </c>
      <c r="X44" s="256"/>
      <c r="Y44" s="257" t="e">
        <f t="shared" si="37"/>
        <v>#DIV/0!</v>
      </c>
      <c r="Z44" s="192"/>
      <c r="AA44" s="273">
        <f>Z44*INDEX('Select Year'!Z$19:AE$19,,MATCH($BN$5,'Select Year'!Z$10:AE$10,0))</f>
        <v>0</v>
      </c>
      <c r="AB44" s="256"/>
      <c r="AC44" s="257" t="e">
        <f t="shared" si="38"/>
        <v>#DIV/0!</v>
      </c>
      <c r="AD44" s="192"/>
      <c r="AE44" s="273">
        <f>AD44*INDEX('Select Year'!Z$19:AE$19,,MATCH($BN$5,'Select Year'!Z$10:AE$10,0))</f>
        <v>0</v>
      </c>
      <c r="AF44" s="256"/>
      <c r="AG44" s="257" t="e">
        <f t="shared" si="39"/>
        <v>#DIV/0!</v>
      </c>
      <c r="AH44" s="192"/>
      <c r="AI44" s="273">
        <f>AH44*INDEX('Select Year'!Z$19:AE$19,,MATCH($BN$5,'Select Year'!Z$10:AE$10,0))</f>
        <v>0</v>
      </c>
      <c r="AJ44" s="256"/>
      <c r="AK44" s="257" t="e">
        <f t="shared" si="40"/>
        <v>#DIV/0!</v>
      </c>
      <c r="AL44" s="192"/>
      <c r="AM44" s="273">
        <f>AL44*INDEX('Select Year'!Z$19:AE$19,,MATCH($BN$5,'Select Year'!Z$10:AE$10,0))</f>
        <v>0</v>
      </c>
      <c r="AN44" s="256"/>
      <c r="AO44" s="257" t="e">
        <f t="shared" si="41"/>
        <v>#DIV/0!</v>
      </c>
      <c r="AP44" s="192"/>
      <c r="AQ44" s="273">
        <f>AP44*INDEX('Select Year'!Z$19:AE$19,,MATCH($BN$5,'Select Year'!Z$10:AE$10,0))</f>
        <v>0</v>
      </c>
      <c r="AR44" s="256"/>
      <c r="AS44" s="257" t="e">
        <f t="shared" si="42"/>
        <v>#DIV/0!</v>
      </c>
      <c r="AT44" s="192"/>
      <c r="AU44" s="273">
        <f>AT44*INDEX('Select Year'!Z$19:AE$19,,MATCH($BN$5,'Select Year'!Z$10:AE$10,0))</f>
        <v>0</v>
      </c>
      <c r="AV44" s="256"/>
      <c r="AW44" s="297" t="e">
        <f t="shared" si="43"/>
        <v>#DIV/0!</v>
      </c>
      <c r="CZ44" s="121"/>
    </row>
    <row r="45" spans="1:104" ht="14.25" customHeight="1" x14ac:dyDescent="0.2">
      <c r="A45" s="9" t="e">
        <f>B45&amp;#REF!</f>
        <v>#REF!</v>
      </c>
      <c r="B45" s="85" t="s">
        <v>3</v>
      </c>
      <c r="C45" s="49">
        <f t="shared" si="29"/>
        <v>0</v>
      </c>
      <c r="D45" s="309">
        <f t="shared" si="30"/>
        <v>17800</v>
      </c>
      <c r="E45" s="273">
        <f>D45*INDEX('Select Year'!Z$19:AE$19,,MATCH($BN$5,'Select Year'!Z$10:AE$10,0))</f>
        <v>191990.8</v>
      </c>
      <c r="F45" s="284">
        <f t="shared" si="31"/>
        <v>8855</v>
      </c>
      <c r="G45" s="285">
        <f t="shared" si="32"/>
        <v>0.49747191011235953</v>
      </c>
      <c r="H45" s="285">
        <f t="shared" si="33"/>
        <v>4.6122001679247134E-2</v>
      </c>
      <c r="I45" s="183" t="e">
        <f>E45*INDEX('Select Year'!AA$11:AC$15,MATCH('Light, Medium &amp; Heavy Fuel Oils'!C45,'Select Year'!W$11:W$15,0),MATCH($BN$5,'Select Year'!AA$10:AC$10,0))</f>
        <v>#N/A</v>
      </c>
      <c r="J45" s="192">
        <v>10000</v>
      </c>
      <c r="K45" s="273">
        <f>J45*INDEX('Select Year'!Z$19:AE$19,,MATCH($BN$5,'Select Year'!Z$10:AE$10,0))</f>
        <v>107860</v>
      </c>
      <c r="L45" s="256">
        <v>4905</v>
      </c>
      <c r="M45" s="257">
        <f t="shared" si="34"/>
        <v>0.49049999999999999</v>
      </c>
      <c r="N45" s="192">
        <v>7800</v>
      </c>
      <c r="O45" s="273">
        <f>N45*INDEX('Select Year'!Z$19:AE$19,,MATCH($BN$5,'Select Year'!Z$10:AE$10,0))</f>
        <v>84130.8</v>
      </c>
      <c r="P45" s="256">
        <v>3950</v>
      </c>
      <c r="Q45" s="257">
        <f t="shared" si="35"/>
        <v>0.50641025641025639</v>
      </c>
      <c r="R45" s="192"/>
      <c r="S45" s="273">
        <f>R45*INDEX('Select Year'!Z$19:AE$19,,MATCH($BN$5,'Select Year'!Z$10:AE$10,0))</f>
        <v>0</v>
      </c>
      <c r="T45" s="256"/>
      <c r="U45" s="257" t="e">
        <f t="shared" si="36"/>
        <v>#DIV/0!</v>
      </c>
      <c r="V45" s="192"/>
      <c r="W45" s="273">
        <f>V45*INDEX('Select Year'!Z$19:AE$19,,MATCH($BN$5,'Select Year'!Z$10:AE$10,0))</f>
        <v>0</v>
      </c>
      <c r="X45" s="256"/>
      <c r="Y45" s="257" t="e">
        <f t="shared" si="37"/>
        <v>#DIV/0!</v>
      </c>
      <c r="Z45" s="192"/>
      <c r="AA45" s="273">
        <f>Z45*INDEX('Select Year'!Z$19:AE$19,,MATCH($BN$5,'Select Year'!Z$10:AE$10,0))</f>
        <v>0</v>
      </c>
      <c r="AB45" s="256"/>
      <c r="AC45" s="257" t="e">
        <f t="shared" si="38"/>
        <v>#DIV/0!</v>
      </c>
      <c r="AD45" s="192"/>
      <c r="AE45" s="273">
        <f>AD45*INDEX('Select Year'!Z$19:AE$19,,MATCH($BN$5,'Select Year'!Z$10:AE$10,0))</f>
        <v>0</v>
      </c>
      <c r="AF45" s="256"/>
      <c r="AG45" s="257" t="e">
        <f t="shared" si="39"/>
        <v>#DIV/0!</v>
      </c>
      <c r="AH45" s="192"/>
      <c r="AI45" s="273">
        <f>AH45*INDEX('Select Year'!Z$19:AE$19,,MATCH($BN$5,'Select Year'!Z$10:AE$10,0))</f>
        <v>0</v>
      </c>
      <c r="AJ45" s="256"/>
      <c r="AK45" s="257" t="e">
        <f t="shared" si="40"/>
        <v>#DIV/0!</v>
      </c>
      <c r="AL45" s="192"/>
      <c r="AM45" s="273">
        <f>AL45*INDEX('Select Year'!Z$19:AE$19,,MATCH($BN$5,'Select Year'!Z$10:AE$10,0))</f>
        <v>0</v>
      </c>
      <c r="AN45" s="256"/>
      <c r="AO45" s="257" t="e">
        <f t="shared" si="41"/>
        <v>#DIV/0!</v>
      </c>
      <c r="AP45" s="192"/>
      <c r="AQ45" s="273">
        <f>AP45*INDEX('Select Year'!Z$19:AE$19,,MATCH($BN$5,'Select Year'!Z$10:AE$10,0))</f>
        <v>0</v>
      </c>
      <c r="AR45" s="256"/>
      <c r="AS45" s="257" t="e">
        <f t="shared" si="42"/>
        <v>#DIV/0!</v>
      </c>
      <c r="AT45" s="192"/>
      <c r="AU45" s="273">
        <f>AT45*INDEX('Select Year'!Z$19:AE$19,,MATCH($BN$5,'Select Year'!Z$10:AE$10,0))</f>
        <v>0</v>
      </c>
      <c r="AV45" s="256"/>
      <c r="AW45" s="297" t="e">
        <f t="shared" si="43"/>
        <v>#DIV/0!</v>
      </c>
      <c r="CZ45" s="121"/>
    </row>
    <row r="46" spans="1:104" ht="14.25" customHeight="1" x14ac:dyDescent="0.2">
      <c r="A46" s="9" t="e">
        <f>B46&amp;#REF!</f>
        <v>#REF!</v>
      </c>
      <c r="B46" s="85" t="s">
        <v>4</v>
      </c>
      <c r="C46" s="49">
        <f t="shared" si="29"/>
        <v>0</v>
      </c>
      <c r="D46" s="309">
        <f t="shared" si="30"/>
        <v>9900</v>
      </c>
      <c r="E46" s="273">
        <f>D46*INDEX('Select Year'!Z$19:AE$19,,MATCH($BN$5,'Select Year'!Z$10:AE$10,0))</f>
        <v>106781.4</v>
      </c>
      <c r="F46" s="284">
        <f t="shared" si="31"/>
        <v>4850</v>
      </c>
      <c r="G46" s="285">
        <f t="shared" si="32"/>
        <v>0.48989898989898989</v>
      </c>
      <c r="H46" s="285">
        <f t="shared" si="33"/>
        <v>4.5419895225198396E-2</v>
      </c>
      <c r="I46" s="183" t="e">
        <f>E46*INDEX('Select Year'!AA$11:AC$15,MATCH('Light, Medium &amp; Heavy Fuel Oils'!C46,'Select Year'!W$11:W$15,0),MATCH($BN$5,'Select Year'!AA$10:AC$10,0))</f>
        <v>#N/A</v>
      </c>
      <c r="J46" s="192">
        <v>9900</v>
      </c>
      <c r="K46" s="273">
        <f>J46*INDEX('Select Year'!Z$19:AE$19,,MATCH($BN$5,'Select Year'!Z$10:AE$10,0))</f>
        <v>106781.4</v>
      </c>
      <c r="L46" s="256">
        <v>4850</v>
      </c>
      <c r="M46" s="257">
        <f t="shared" si="34"/>
        <v>0.48989898989898989</v>
      </c>
      <c r="N46" s="192"/>
      <c r="O46" s="273">
        <f>N46*INDEX('Select Year'!Z$19:AE$19,,MATCH($BN$5,'Select Year'!Z$10:AE$10,0))</f>
        <v>0</v>
      </c>
      <c r="P46" s="256"/>
      <c r="Q46" s="257" t="e">
        <f t="shared" si="35"/>
        <v>#DIV/0!</v>
      </c>
      <c r="R46" s="192"/>
      <c r="S46" s="273">
        <f>R46*INDEX('Select Year'!Z$19:AE$19,,MATCH($BN$5,'Select Year'!Z$10:AE$10,0))</f>
        <v>0</v>
      </c>
      <c r="T46" s="256"/>
      <c r="U46" s="257" t="e">
        <f t="shared" si="36"/>
        <v>#DIV/0!</v>
      </c>
      <c r="V46" s="192"/>
      <c r="W46" s="273">
        <f>V46*INDEX('Select Year'!Z$19:AE$19,,MATCH($BN$5,'Select Year'!Z$10:AE$10,0))</f>
        <v>0</v>
      </c>
      <c r="X46" s="256"/>
      <c r="Y46" s="257" t="e">
        <f t="shared" si="37"/>
        <v>#DIV/0!</v>
      </c>
      <c r="Z46" s="192"/>
      <c r="AA46" s="273">
        <f>Z46*INDEX('Select Year'!Z$19:AE$19,,MATCH($BN$5,'Select Year'!Z$10:AE$10,0))</f>
        <v>0</v>
      </c>
      <c r="AB46" s="256"/>
      <c r="AC46" s="257" t="e">
        <f t="shared" si="38"/>
        <v>#DIV/0!</v>
      </c>
      <c r="AD46" s="192"/>
      <c r="AE46" s="273">
        <f>AD46*INDEX('Select Year'!Z$19:AE$19,,MATCH($BN$5,'Select Year'!Z$10:AE$10,0))</f>
        <v>0</v>
      </c>
      <c r="AF46" s="256"/>
      <c r="AG46" s="257" t="e">
        <f t="shared" si="39"/>
        <v>#DIV/0!</v>
      </c>
      <c r="AH46" s="192"/>
      <c r="AI46" s="273">
        <f>AH46*INDEX('Select Year'!Z$19:AE$19,,MATCH($BN$5,'Select Year'!Z$10:AE$10,0))</f>
        <v>0</v>
      </c>
      <c r="AJ46" s="256"/>
      <c r="AK46" s="257" t="e">
        <f t="shared" si="40"/>
        <v>#DIV/0!</v>
      </c>
      <c r="AL46" s="192"/>
      <c r="AM46" s="273">
        <f>AL46*INDEX('Select Year'!Z$19:AE$19,,MATCH($BN$5,'Select Year'!Z$10:AE$10,0))</f>
        <v>0</v>
      </c>
      <c r="AN46" s="256"/>
      <c r="AO46" s="257" t="e">
        <f t="shared" si="41"/>
        <v>#DIV/0!</v>
      </c>
      <c r="AP46" s="192"/>
      <c r="AQ46" s="273">
        <f>AP46*INDEX('Select Year'!Z$19:AE$19,,MATCH($BN$5,'Select Year'!Z$10:AE$10,0))</f>
        <v>0</v>
      </c>
      <c r="AR46" s="256"/>
      <c r="AS46" s="257" t="e">
        <f t="shared" si="42"/>
        <v>#DIV/0!</v>
      </c>
      <c r="AT46" s="192"/>
      <c r="AU46" s="273">
        <f>AT46*INDEX('Select Year'!Z$19:AE$19,,MATCH($BN$5,'Select Year'!Z$10:AE$10,0))</f>
        <v>0</v>
      </c>
      <c r="AV46" s="256"/>
      <c r="AW46" s="297" t="e">
        <f t="shared" si="43"/>
        <v>#DIV/0!</v>
      </c>
      <c r="CZ46" s="121"/>
    </row>
    <row r="47" spans="1:104" ht="14.25" customHeight="1" x14ac:dyDescent="0.2">
      <c r="A47" s="9" t="e">
        <f>B47&amp;#REF!</f>
        <v>#REF!</v>
      </c>
      <c r="B47" s="85" t="s">
        <v>5</v>
      </c>
      <c r="C47" s="49">
        <f t="shared" si="29"/>
        <v>0</v>
      </c>
      <c r="D47" s="309">
        <f t="shared" si="30"/>
        <v>11000</v>
      </c>
      <c r="E47" s="273">
        <f>D47*INDEX('Select Year'!Z$19:AE$19,,MATCH($BN$5,'Select Year'!Z$10:AE$10,0))</f>
        <v>118646</v>
      </c>
      <c r="F47" s="284">
        <f t="shared" si="31"/>
        <v>5400</v>
      </c>
      <c r="G47" s="285">
        <f t="shared" si="32"/>
        <v>0.49090909090909091</v>
      </c>
      <c r="H47" s="285">
        <f t="shared" si="33"/>
        <v>4.5513544493703963E-2</v>
      </c>
      <c r="I47" s="183" t="e">
        <f>E47*INDEX('Select Year'!AA$11:AC$15,MATCH('Light, Medium &amp; Heavy Fuel Oils'!C47,'Select Year'!W$11:W$15,0),MATCH($BN$5,'Select Year'!AA$10:AC$10,0))</f>
        <v>#N/A</v>
      </c>
      <c r="J47" s="192">
        <v>11000</v>
      </c>
      <c r="K47" s="273">
        <f>J47*INDEX('Select Year'!Z$19:AE$19,,MATCH($BN$5,'Select Year'!Z$10:AE$10,0))</f>
        <v>118646</v>
      </c>
      <c r="L47" s="256">
        <v>5400</v>
      </c>
      <c r="M47" s="257">
        <f t="shared" si="34"/>
        <v>0.49090909090909091</v>
      </c>
      <c r="N47" s="192"/>
      <c r="O47" s="273">
        <f>N47*INDEX('Select Year'!Z$19:AE$19,,MATCH($BN$5,'Select Year'!Z$10:AE$10,0))</f>
        <v>0</v>
      </c>
      <c r="P47" s="256"/>
      <c r="Q47" s="257" t="e">
        <f t="shared" si="35"/>
        <v>#DIV/0!</v>
      </c>
      <c r="R47" s="192"/>
      <c r="S47" s="273">
        <f>R47*INDEX('Select Year'!Z$19:AE$19,,MATCH($BN$5,'Select Year'!Z$10:AE$10,0))</f>
        <v>0</v>
      </c>
      <c r="T47" s="256"/>
      <c r="U47" s="257" t="e">
        <f t="shared" si="36"/>
        <v>#DIV/0!</v>
      </c>
      <c r="V47" s="192"/>
      <c r="W47" s="273">
        <f>V47*INDEX('Select Year'!Z$19:AE$19,,MATCH($BN$5,'Select Year'!Z$10:AE$10,0))</f>
        <v>0</v>
      </c>
      <c r="X47" s="256"/>
      <c r="Y47" s="257" t="e">
        <f t="shared" si="37"/>
        <v>#DIV/0!</v>
      </c>
      <c r="Z47" s="192"/>
      <c r="AA47" s="273">
        <f>Z47*INDEX('Select Year'!Z$19:AE$19,,MATCH($BN$5,'Select Year'!Z$10:AE$10,0))</f>
        <v>0</v>
      </c>
      <c r="AB47" s="256"/>
      <c r="AC47" s="257" t="e">
        <f t="shared" si="38"/>
        <v>#DIV/0!</v>
      </c>
      <c r="AD47" s="192"/>
      <c r="AE47" s="273">
        <f>AD47*INDEX('Select Year'!Z$19:AE$19,,MATCH($BN$5,'Select Year'!Z$10:AE$10,0))</f>
        <v>0</v>
      </c>
      <c r="AF47" s="256"/>
      <c r="AG47" s="257" t="e">
        <f t="shared" si="39"/>
        <v>#DIV/0!</v>
      </c>
      <c r="AH47" s="192"/>
      <c r="AI47" s="273">
        <f>AH47*INDEX('Select Year'!Z$19:AE$19,,MATCH($BN$5,'Select Year'!Z$10:AE$10,0))</f>
        <v>0</v>
      </c>
      <c r="AJ47" s="256"/>
      <c r="AK47" s="257" t="e">
        <f t="shared" si="40"/>
        <v>#DIV/0!</v>
      </c>
      <c r="AL47" s="192"/>
      <c r="AM47" s="273">
        <f>AL47*INDEX('Select Year'!Z$19:AE$19,,MATCH($BN$5,'Select Year'!Z$10:AE$10,0))</f>
        <v>0</v>
      </c>
      <c r="AN47" s="256"/>
      <c r="AO47" s="257" t="e">
        <f t="shared" si="41"/>
        <v>#DIV/0!</v>
      </c>
      <c r="AP47" s="192"/>
      <c r="AQ47" s="273">
        <f>AP47*INDEX('Select Year'!Z$19:AE$19,,MATCH($BN$5,'Select Year'!Z$10:AE$10,0))</f>
        <v>0</v>
      </c>
      <c r="AR47" s="256"/>
      <c r="AS47" s="257" t="e">
        <f t="shared" si="42"/>
        <v>#DIV/0!</v>
      </c>
      <c r="AT47" s="192"/>
      <c r="AU47" s="273">
        <f>AT47*INDEX('Select Year'!Z$19:AE$19,,MATCH($BN$5,'Select Year'!Z$10:AE$10,0))</f>
        <v>0</v>
      </c>
      <c r="AV47" s="256"/>
      <c r="AW47" s="297" t="e">
        <f t="shared" si="43"/>
        <v>#DIV/0!</v>
      </c>
      <c r="CZ47" s="121"/>
    </row>
    <row r="48" spans="1:104" ht="14.25" customHeight="1" x14ac:dyDescent="0.2">
      <c r="A48" s="9" t="e">
        <f>B48&amp;#REF!</f>
        <v>#REF!</v>
      </c>
      <c r="B48" s="85" t="s">
        <v>6</v>
      </c>
      <c r="C48" s="49">
        <f t="shared" si="29"/>
        <v>0</v>
      </c>
      <c r="D48" s="309">
        <f t="shared" si="30"/>
        <v>12000</v>
      </c>
      <c r="E48" s="273">
        <f>D48*INDEX('Select Year'!Z$19:AE$19,,MATCH($BN$5,'Select Year'!Z$10:AE$10,0))</f>
        <v>129432</v>
      </c>
      <c r="F48" s="284">
        <f t="shared" si="31"/>
        <v>5850</v>
      </c>
      <c r="G48" s="285">
        <f t="shared" si="32"/>
        <v>0.48749999999999999</v>
      </c>
      <c r="H48" s="285">
        <f t="shared" si="33"/>
        <v>4.5197478212497685E-2</v>
      </c>
      <c r="I48" s="183" t="e">
        <f>E48*INDEX('Select Year'!AA$11:AC$15,MATCH('Light, Medium &amp; Heavy Fuel Oils'!C48,'Select Year'!W$11:W$15,0),MATCH($BN$5,'Select Year'!AA$10:AC$10,0))</f>
        <v>#N/A</v>
      </c>
      <c r="J48" s="192">
        <v>12000</v>
      </c>
      <c r="K48" s="273">
        <f>J48*INDEX('Select Year'!Z$19:AE$19,,MATCH($BN$5,'Select Year'!Z$10:AE$10,0))</f>
        <v>129432</v>
      </c>
      <c r="L48" s="256">
        <v>5850</v>
      </c>
      <c r="M48" s="257">
        <f t="shared" si="34"/>
        <v>0.48749999999999999</v>
      </c>
      <c r="N48" s="192"/>
      <c r="O48" s="273">
        <f>N48*INDEX('Select Year'!Z$19:AE$19,,MATCH($BN$5,'Select Year'!Z$10:AE$10,0))</f>
        <v>0</v>
      </c>
      <c r="P48" s="256"/>
      <c r="Q48" s="257" t="e">
        <f t="shared" si="35"/>
        <v>#DIV/0!</v>
      </c>
      <c r="R48" s="192"/>
      <c r="S48" s="273">
        <f>R48*INDEX('Select Year'!Z$19:AE$19,,MATCH($BN$5,'Select Year'!Z$10:AE$10,0))</f>
        <v>0</v>
      </c>
      <c r="T48" s="256"/>
      <c r="U48" s="257" t="e">
        <f t="shared" si="36"/>
        <v>#DIV/0!</v>
      </c>
      <c r="V48" s="192"/>
      <c r="W48" s="273">
        <f>V48*INDEX('Select Year'!Z$19:AE$19,,MATCH($BN$5,'Select Year'!Z$10:AE$10,0))</f>
        <v>0</v>
      </c>
      <c r="X48" s="256"/>
      <c r="Y48" s="257" t="e">
        <f t="shared" si="37"/>
        <v>#DIV/0!</v>
      </c>
      <c r="Z48" s="192"/>
      <c r="AA48" s="273">
        <f>Z48*INDEX('Select Year'!Z$19:AE$19,,MATCH($BN$5,'Select Year'!Z$10:AE$10,0))</f>
        <v>0</v>
      </c>
      <c r="AB48" s="256"/>
      <c r="AC48" s="257" t="e">
        <f t="shared" si="38"/>
        <v>#DIV/0!</v>
      </c>
      <c r="AD48" s="192"/>
      <c r="AE48" s="273">
        <f>AD48*INDEX('Select Year'!Z$19:AE$19,,MATCH($BN$5,'Select Year'!Z$10:AE$10,0))</f>
        <v>0</v>
      </c>
      <c r="AF48" s="256"/>
      <c r="AG48" s="257" t="e">
        <f t="shared" si="39"/>
        <v>#DIV/0!</v>
      </c>
      <c r="AH48" s="192"/>
      <c r="AI48" s="273">
        <f>AH48*INDEX('Select Year'!Z$19:AE$19,,MATCH($BN$5,'Select Year'!Z$10:AE$10,0))</f>
        <v>0</v>
      </c>
      <c r="AJ48" s="256"/>
      <c r="AK48" s="257" t="e">
        <f t="shared" si="40"/>
        <v>#DIV/0!</v>
      </c>
      <c r="AL48" s="192"/>
      <c r="AM48" s="273">
        <f>AL48*INDEX('Select Year'!Z$19:AE$19,,MATCH($BN$5,'Select Year'!Z$10:AE$10,0))</f>
        <v>0</v>
      </c>
      <c r="AN48" s="256"/>
      <c r="AO48" s="257" t="e">
        <f t="shared" si="41"/>
        <v>#DIV/0!</v>
      </c>
      <c r="AP48" s="192"/>
      <c r="AQ48" s="273">
        <f>AP48*INDEX('Select Year'!Z$19:AE$19,,MATCH($BN$5,'Select Year'!Z$10:AE$10,0))</f>
        <v>0</v>
      </c>
      <c r="AR48" s="256"/>
      <c r="AS48" s="257" t="e">
        <f t="shared" si="42"/>
        <v>#DIV/0!</v>
      </c>
      <c r="AT48" s="192"/>
      <c r="AU48" s="273">
        <f>AT48*INDEX('Select Year'!Z$19:AE$19,,MATCH($BN$5,'Select Year'!Z$10:AE$10,0))</f>
        <v>0</v>
      </c>
      <c r="AV48" s="256"/>
      <c r="AW48" s="297" t="e">
        <f t="shared" si="43"/>
        <v>#DIV/0!</v>
      </c>
      <c r="CZ48" s="121"/>
    </row>
    <row r="49" spans="1:104" ht="14.25" customHeight="1" x14ac:dyDescent="0.2">
      <c r="A49" s="9" t="e">
        <f>B49&amp;#REF!</f>
        <v>#REF!</v>
      </c>
      <c r="B49" s="85" t="s">
        <v>7</v>
      </c>
      <c r="C49" s="49">
        <f t="shared" si="29"/>
        <v>0</v>
      </c>
      <c r="D49" s="309">
        <f t="shared" si="30"/>
        <v>9000</v>
      </c>
      <c r="E49" s="273">
        <f>D49*INDEX('Select Year'!Z$19:AE$19,,MATCH($BN$5,'Select Year'!Z$10:AE$10,0))</f>
        <v>97074</v>
      </c>
      <c r="F49" s="284">
        <f t="shared" si="31"/>
        <v>4380</v>
      </c>
      <c r="G49" s="285">
        <f t="shared" si="32"/>
        <v>0.48666666666666669</v>
      </c>
      <c r="H49" s="285">
        <f t="shared" si="33"/>
        <v>4.5120217565980593E-2</v>
      </c>
      <c r="I49" s="183" t="e">
        <f>E49*INDEX('Select Year'!AA$11:AC$15,MATCH('Light, Medium &amp; Heavy Fuel Oils'!C49,'Select Year'!W$11:W$15,0),MATCH($BN$5,'Select Year'!AA$10:AC$10,0))</f>
        <v>#N/A</v>
      </c>
      <c r="J49" s="192">
        <v>9000</v>
      </c>
      <c r="K49" s="273">
        <f>J49*INDEX('Select Year'!Z$19:AE$19,,MATCH($BN$5,'Select Year'!Z$10:AE$10,0))</f>
        <v>97074</v>
      </c>
      <c r="L49" s="256">
        <v>4380</v>
      </c>
      <c r="M49" s="257">
        <f t="shared" si="34"/>
        <v>0.48666666666666669</v>
      </c>
      <c r="N49" s="192"/>
      <c r="O49" s="273">
        <f>N49*INDEX('Select Year'!Z$19:AE$19,,MATCH($BN$5,'Select Year'!Z$10:AE$10,0))</f>
        <v>0</v>
      </c>
      <c r="P49" s="256"/>
      <c r="Q49" s="257" t="e">
        <f t="shared" si="35"/>
        <v>#DIV/0!</v>
      </c>
      <c r="R49" s="192"/>
      <c r="S49" s="273">
        <f>R49*INDEX('Select Year'!Z$19:AE$19,,MATCH($BN$5,'Select Year'!Z$10:AE$10,0))</f>
        <v>0</v>
      </c>
      <c r="T49" s="256"/>
      <c r="U49" s="257" t="e">
        <f t="shared" si="36"/>
        <v>#DIV/0!</v>
      </c>
      <c r="V49" s="192"/>
      <c r="W49" s="273">
        <f>V49*INDEX('Select Year'!Z$19:AE$19,,MATCH($BN$5,'Select Year'!Z$10:AE$10,0))</f>
        <v>0</v>
      </c>
      <c r="X49" s="256"/>
      <c r="Y49" s="257" t="e">
        <f t="shared" si="37"/>
        <v>#DIV/0!</v>
      </c>
      <c r="Z49" s="192"/>
      <c r="AA49" s="273">
        <f>Z49*INDEX('Select Year'!Z$19:AE$19,,MATCH($BN$5,'Select Year'!Z$10:AE$10,0))</f>
        <v>0</v>
      </c>
      <c r="AB49" s="256"/>
      <c r="AC49" s="257" t="e">
        <f t="shared" si="38"/>
        <v>#DIV/0!</v>
      </c>
      <c r="AD49" s="192"/>
      <c r="AE49" s="273">
        <f>AD49*INDEX('Select Year'!Z$19:AE$19,,MATCH($BN$5,'Select Year'!Z$10:AE$10,0))</f>
        <v>0</v>
      </c>
      <c r="AF49" s="256"/>
      <c r="AG49" s="257" t="e">
        <f t="shared" si="39"/>
        <v>#DIV/0!</v>
      </c>
      <c r="AH49" s="192"/>
      <c r="AI49" s="273">
        <f>AH49*INDEX('Select Year'!Z$19:AE$19,,MATCH($BN$5,'Select Year'!Z$10:AE$10,0))</f>
        <v>0</v>
      </c>
      <c r="AJ49" s="256"/>
      <c r="AK49" s="257" t="e">
        <f t="shared" si="40"/>
        <v>#DIV/0!</v>
      </c>
      <c r="AL49" s="192"/>
      <c r="AM49" s="273">
        <f>AL49*INDEX('Select Year'!Z$19:AE$19,,MATCH($BN$5,'Select Year'!Z$10:AE$10,0))</f>
        <v>0</v>
      </c>
      <c r="AN49" s="256"/>
      <c r="AO49" s="257" t="e">
        <f t="shared" si="41"/>
        <v>#DIV/0!</v>
      </c>
      <c r="AP49" s="192"/>
      <c r="AQ49" s="273">
        <f>AP49*INDEX('Select Year'!Z$19:AE$19,,MATCH($BN$5,'Select Year'!Z$10:AE$10,0))</f>
        <v>0</v>
      </c>
      <c r="AR49" s="256"/>
      <c r="AS49" s="257" t="e">
        <f t="shared" si="42"/>
        <v>#DIV/0!</v>
      </c>
      <c r="AT49" s="192"/>
      <c r="AU49" s="273">
        <f>AT49*INDEX('Select Year'!Z$19:AE$19,,MATCH($BN$5,'Select Year'!Z$10:AE$10,0))</f>
        <v>0</v>
      </c>
      <c r="AV49" s="256"/>
      <c r="AW49" s="297" t="e">
        <f t="shared" si="43"/>
        <v>#DIV/0!</v>
      </c>
      <c r="CZ49" s="121"/>
    </row>
    <row r="50" spans="1:104" ht="14.25" customHeight="1" x14ac:dyDescent="0.2">
      <c r="A50" s="9" t="e">
        <f>B50&amp;#REF!</f>
        <v>#REF!</v>
      </c>
      <c r="B50" s="85" t="s">
        <v>8</v>
      </c>
      <c r="C50" s="49">
        <f t="shared" si="29"/>
        <v>0</v>
      </c>
      <c r="D50" s="309">
        <f t="shared" si="30"/>
        <v>10500</v>
      </c>
      <c r="E50" s="273">
        <f>D50*INDEX('Select Year'!Z$19:AE$19,,MATCH($BN$5,'Select Year'!Z$10:AE$10,0))</f>
        <v>113253</v>
      </c>
      <c r="F50" s="284">
        <f t="shared" si="31"/>
        <v>5150</v>
      </c>
      <c r="G50" s="285">
        <f t="shared" si="32"/>
        <v>0.49047619047619045</v>
      </c>
      <c r="H50" s="285">
        <f t="shared" si="33"/>
        <v>4.5473409092915862E-2</v>
      </c>
      <c r="I50" s="183" t="e">
        <f>E50*INDEX('Select Year'!AA$11:AC$15,MATCH('Light, Medium &amp; Heavy Fuel Oils'!C50,'Select Year'!W$11:W$15,0),MATCH($BN$5,'Select Year'!AA$10:AC$10,0))</f>
        <v>#N/A</v>
      </c>
      <c r="J50" s="192">
        <v>10500</v>
      </c>
      <c r="K50" s="273">
        <f>J50*INDEX('Select Year'!Z$19:AE$19,,MATCH($BN$5,'Select Year'!Z$10:AE$10,0))</f>
        <v>113253</v>
      </c>
      <c r="L50" s="256">
        <v>5150</v>
      </c>
      <c r="M50" s="257">
        <f t="shared" si="34"/>
        <v>0.49047619047619045</v>
      </c>
      <c r="N50" s="192"/>
      <c r="O50" s="273">
        <f>N50*INDEX('Select Year'!Z$19:AE$19,,MATCH($BN$5,'Select Year'!Z$10:AE$10,0))</f>
        <v>0</v>
      </c>
      <c r="P50" s="256"/>
      <c r="Q50" s="257" t="e">
        <f t="shared" si="35"/>
        <v>#DIV/0!</v>
      </c>
      <c r="R50" s="192"/>
      <c r="S50" s="273">
        <f>R50*INDEX('Select Year'!Z$19:AE$19,,MATCH($BN$5,'Select Year'!Z$10:AE$10,0))</f>
        <v>0</v>
      </c>
      <c r="T50" s="256"/>
      <c r="U50" s="257" t="e">
        <f t="shared" si="36"/>
        <v>#DIV/0!</v>
      </c>
      <c r="V50" s="192"/>
      <c r="W50" s="273">
        <f>V50*INDEX('Select Year'!Z$19:AE$19,,MATCH($BN$5,'Select Year'!Z$10:AE$10,0))</f>
        <v>0</v>
      </c>
      <c r="X50" s="256"/>
      <c r="Y50" s="257" t="e">
        <f t="shared" si="37"/>
        <v>#DIV/0!</v>
      </c>
      <c r="Z50" s="192"/>
      <c r="AA50" s="273">
        <f>Z50*INDEX('Select Year'!Z$19:AE$19,,MATCH($BN$5,'Select Year'!Z$10:AE$10,0))</f>
        <v>0</v>
      </c>
      <c r="AB50" s="256"/>
      <c r="AC50" s="257" t="e">
        <f t="shared" si="38"/>
        <v>#DIV/0!</v>
      </c>
      <c r="AD50" s="192"/>
      <c r="AE50" s="273">
        <f>AD50*INDEX('Select Year'!Z$19:AE$19,,MATCH($BN$5,'Select Year'!Z$10:AE$10,0))</f>
        <v>0</v>
      </c>
      <c r="AF50" s="256"/>
      <c r="AG50" s="257" t="e">
        <f t="shared" si="39"/>
        <v>#DIV/0!</v>
      </c>
      <c r="AH50" s="192"/>
      <c r="AI50" s="273">
        <f>AH50*INDEX('Select Year'!Z$19:AE$19,,MATCH($BN$5,'Select Year'!Z$10:AE$10,0))</f>
        <v>0</v>
      </c>
      <c r="AJ50" s="256"/>
      <c r="AK50" s="257" t="e">
        <f t="shared" si="40"/>
        <v>#DIV/0!</v>
      </c>
      <c r="AL50" s="192"/>
      <c r="AM50" s="273">
        <f>AL50*INDEX('Select Year'!Z$19:AE$19,,MATCH($BN$5,'Select Year'!Z$10:AE$10,0))</f>
        <v>0</v>
      </c>
      <c r="AN50" s="256"/>
      <c r="AO50" s="257" t="e">
        <f t="shared" si="41"/>
        <v>#DIV/0!</v>
      </c>
      <c r="AP50" s="192"/>
      <c r="AQ50" s="273">
        <f>AP50*INDEX('Select Year'!Z$19:AE$19,,MATCH($BN$5,'Select Year'!Z$10:AE$10,0))</f>
        <v>0</v>
      </c>
      <c r="AR50" s="256"/>
      <c r="AS50" s="257" t="e">
        <f t="shared" si="42"/>
        <v>#DIV/0!</v>
      </c>
      <c r="AT50" s="192"/>
      <c r="AU50" s="273">
        <f>AT50*INDEX('Select Year'!Z$19:AE$19,,MATCH($BN$5,'Select Year'!Z$10:AE$10,0))</f>
        <v>0</v>
      </c>
      <c r="AV50" s="256"/>
      <c r="AW50" s="297" t="e">
        <f t="shared" si="43"/>
        <v>#DIV/0!</v>
      </c>
      <c r="CZ50" s="121"/>
    </row>
    <row r="51" spans="1:104" ht="14.25" customHeight="1" x14ac:dyDescent="0.2">
      <c r="A51" s="9" t="e">
        <f>B51&amp;#REF!</f>
        <v>#REF!</v>
      </c>
      <c r="B51" s="85" t="s">
        <v>9</v>
      </c>
      <c r="C51" s="49">
        <f t="shared" si="29"/>
        <v>0</v>
      </c>
      <c r="D51" s="309">
        <f t="shared" si="30"/>
        <v>11000</v>
      </c>
      <c r="E51" s="273">
        <f>D51*INDEX('Select Year'!Z$19:AE$19,,MATCH($BN$5,'Select Year'!Z$10:AE$10,0))</f>
        <v>118646</v>
      </c>
      <c r="F51" s="284">
        <f t="shared" si="31"/>
        <v>5200</v>
      </c>
      <c r="G51" s="285">
        <f t="shared" si="32"/>
        <v>0.47272727272727272</v>
      </c>
      <c r="H51" s="285">
        <f t="shared" si="33"/>
        <v>4.3827857660603813E-2</v>
      </c>
      <c r="I51" s="183" t="e">
        <f>E51*INDEX('Select Year'!AA$11:AC$15,MATCH('Light, Medium &amp; Heavy Fuel Oils'!C51,'Select Year'!W$11:W$15,0),MATCH($BN$5,'Select Year'!AA$10:AC$10,0))</f>
        <v>#N/A</v>
      </c>
      <c r="J51" s="192">
        <v>11000</v>
      </c>
      <c r="K51" s="273">
        <f>J51*INDEX('Select Year'!Z$19:AE$19,,MATCH($BN$5,'Select Year'!Z$10:AE$10,0))</f>
        <v>118646</v>
      </c>
      <c r="L51" s="256">
        <v>5200</v>
      </c>
      <c r="M51" s="257">
        <f t="shared" si="34"/>
        <v>0.47272727272727272</v>
      </c>
      <c r="N51" s="192"/>
      <c r="O51" s="273">
        <f>N51*INDEX('Select Year'!Z$19:AE$19,,MATCH($BN$5,'Select Year'!Z$10:AE$10,0))</f>
        <v>0</v>
      </c>
      <c r="P51" s="256"/>
      <c r="Q51" s="257" t="e">
        <f t="shared" si="35"/>
        <v>#DIV/0!</v>
      </c>
      <c r="R51" s="192"/>
      <c r="S51" s="273">
        <f>R51*INDEX('Select Year'!Z$19:AE$19,,MATCH($BN$5,'Select Year'!Z$10:AE$10,0))</f>
        <v>0</v>
      </c>
      <c r="T51" s="256"/>
      <c r="U51" s="257" t="e">
        <f t="shared" si="36"/>
        <v>#DIV/0!</v>
      </c>
      <c r="V51" s="192"/>
      <c r="W51" s="273">
        <f>V51*INDEX('Select Year'!Z$19:AE$19,,MATCH($BN$5,'Select Year'!Z$10:AE$10,0))</f>
        <v>0</v>
      </c>
      <c r="X51" s="256"/>
      <c r="Y51" s="257" t="e">
        <f t="shared" si="37"/>
        <v>#DIV/0!</v>
      </c>
      <c r="Z51" s="192"/>
      <c r="AA51" s="273">
        <f>Z51*INDEX('Select Year'!Z$19:AE$19,,MATCH($BN$5,'Select Year'!Z$10:AE$10,0))</f>
        <v>0</v>
      </c>
      <c r="AB51" s="256"/>
      <c r="AC51" s="257" t="e">
        <f t="shared" si="38"/>
        <v>#DIV/0!</v>
      </c>
      <c r="AD51" s="192"/>
      <c r="AE51" s="273">
        <f>AD51*INDEX('Select Year'!Z$19:AE$19,,MATCH($BN$5,'Select Year'!Z$10:AE$10,0))</f>
        <v>0</v>
      </c>
      <c r="AF51" s="256"/>
      <c r="AG51" s="257" t="e">
        <f t="shared" si="39"/>
        <v>#DIV/0!</v>
      </c>
      <c r="AH51" s="192"/>
      <c r="AI51" s="273">
        <f>AH51*INDEX('Select Year'!Z$19:AE$19,,MATCH($BN$5,'Select Year'!Z$10:AE$10,0))</f>
        <v>0</v>
      </c>
      <c r="AJ51" s="256"/>
      <c r="AK51" s="257" t="e">
        <f t="shared" si="40"/>
        <v>#DIV/0!</v>
      </c>
      <c r="AL51" s="192"/>
      <c r="AM51" s="273">
        <f>AL51*INDEX('Select Year'!Z$19:AE$19,,MATCH($BN$5,'Select Year'!Z$10:AE$10,0))</f>
        <v>0</v>
      </c>
      <c r="AN51" s="256"/>
      <c r="AO51" s="257" t="e">
        <f t="shared" si="41"/>
        <v>#DIV/0!</v>
      </c>
      <c r="AP51" s="192"/>
      <c r="AQ51" s="273">
        <f>AP51*INDEX('Select Year'!Z$19:AE$19,,MATCH($BN$5,'Select Year'!Z$10:AE$10,0))</f>
        <v>0</v>
      </c>
      <c r="AR51" s="256"/>
      <c r="AS51" s="257" t="e">
        <f t="shared" si="42"/>
        <v>#DIV/0!</v>
      </c>
      <c r="AT51" s="192"/>
      <c r="AU51" s="273">
        <f>AT51*INDEX('Select Year'!Z$19:AE$19,,MATCH($BN$5,'Select Year'!Z$10:AE$10,0))</f>
        <v>0</v>
      </c>
      <c r="AV51" s="256"/>
      <c r="AW51" s="297" t="e">
        <f t="shared" si="43"/>
        <v>#DIV/0!</v>
      </c>
      <c r="CZ51" s="121"/>
    </row>
    <row r="52" spans="1:104" ht="14.25" customHeight="1" x14ac:dyDescent="0.2">
      <c r="A52" s="9" t="e">
        <f>B52&amp;#REF!</f>
        <v>#REF!</v>
      </c>
      <c r="B52" s="85" t="s">
        <v>10</v>
      </c>
      <c r="C52" s="49">
        <f t="shared" si="29"/>
        <v>0</v>
      </c>
      <c r="D52" s="309">
        <f t="shared" si="30"/>
        <v>19000</v>
      </c>
      <c r="E52" s="273">
        <f>D52*INDEX('Select Year'!Z$19:AE$19,,MATCH($BN$5,'Select Year'!Z$10:AE$10,0))</f>
        <v>204934</v>
      </c>
      <c r="F52" s="284">
        <f t="shared" si="31"/>
        <v>9050</v>
      </c>
      <c r="G52" s="285">
        <f t="shared" si="32"/>
        <v>0.47631578947368419</v>
      </c>
      <c r="H52" s="285">
        <f t="shared" si="33"/>
        <v>4.4160559009241998E-2</v>
      </c>
      <c r="I52" s="183" t="e">
        <f>E52*INDEX('Select Year'!AA$11:AC$15,MATCH('Light, Medium &amp; Heavy Fuel Oils'!C52,'Select Year'!W$11:W$15,0),MATCH($BN$5,'Select Year'!AA$10:AC$10,0))</f>
        <v>#N/A</v>
      </c>
      <c r="J52" s="192">
        <v>11000</v>
      </c>
      <c r="K52" s="273">
        <f>J52*INDEX('Select Year'!Z$19:AE$19,,MATCH($BN$5,'Select Year'!Z$10:AE$10,0))</f>
        <v>118646</v>
      </c>
      <c r="L52" s="256">
        <v>5150</v>
      </c>
      <c r="M52" s="257">
        <f t="shared" si="34"/>
        <v>0.4681818181818182</v>
      </c>
      <c r="N52" s="192">
        <v>8000</v>
      </c>
      <c r="O52" s="273">
        <f>N52*INDEX('Select Year'!Z$19:AE$19,,MATCH($BN$5,'Select Year'!Z$10:AE$10,0))</f>
        <v>86288</v>
      </c>
      <c r="P52" s="256">
        <v>3900</v>
      </c>
      <c r="Q52" s="257">
        <f t="shared" si="35"/>
        <v>0.48749999999999999</v>
      </c>
      <c r="R52" s="192"/>
      <c r="S52" s="273">
        <f>R52*INDEX('Select Year'!Z$19:AE$19,,MATCH($BN$5,'Select Year'!Z$10:AE$10,0))</f>
        <v>0</v>
      </c>
      <c r="T52" s="256"/>
      <c r="U52" s="257" t="e">
        <f t="shared" si="36"/>
        <v>#DIV/0!</v>
      </c>
      <c r="V52" s="192"/>
      <c r="W52" s="273">
        <f>V52*INDEX('Select Year'!Z$19:AE$19,,MATCH($BN$5,'Select Year'!Z$10:AE$10,0))</f>
        <v>0</v>
      </c>
      <c r="X52" s="256"/>
      <c r="Y52" s="257" t="e">
        <f t="shared" si="37"/>
        <v>#DIV/0!</v>
      </c>
      <c r="Z52" s="192"/>
      <c r="AA52" s="273">
        <f>Z52*INDEX('Select Year'!Z$19:AE$19,,MATCH($BN$5,'Select Year'!Z$10:AE$10,0))</f>
        <v>0</v>
      </c>
      <c r="AB52" s="256"/>
      <c r="AC52" s="257" t="e">
        <f t="shared" si="38"/>
        <v>#DIV/0!</v>
      </c>
      <c r="AD52" s="192"/>
      <c r="AE52" s="273">
        <f>AD52*INDEX('Select Year'!Z$19:AE$19,,MATCH($BN$5,'Select Year'!Z$10:AE$10,0))</f>
        <v>0</v>
      </c>
      <c r="AF52" s="256"/>
      <c r="AG52" s="257" t="e">
        <f t="shared" si="39"/>
        <v>#DIV/0!</v>
      </c>
      <c r="AH52" s="192"/>
      <c r="AI52" s="273">
        <f>AH52*INDEX('Select Year'!Z$19:AE$19,,MATCH($BN$5,'Select Year'!Z$10:AE$10,0))</f>
        <v>0</v>
      </c>
      <c r="AJ52" s="256"/>
      <c r="AK52" s="257" t="e">
        <f t="shared" si="40"/>
        <v>#DIV/0!</v>
      </c>
      <c r="AL52" s="192"/>
      <c r="AM52" s="273">
        <f>AL52*INDEX('Select Year'!Z$19:AE$19,,MATCH($BN$5,'Select Year'!Z$10:AE$10,0))</f>
        <v>0</v>
      </c>
      <c r="AN52" s="256"/>
      <c r="AO52" s="257" t="e">
        <f t="shared" si="41"/>
        <v>#DIV/0!</v>
      </c>
      <c r="AP52" s="192"/>
      <c r="AQ52" s="273">
        <f>AP52*INDEX('Select Year'!Z$19:AE$19,,MATCH($BN$5,'Select Year'!Z$10:AE$10,0))</f>
        <v>0</v>
      </c>
      <c r="AR52" s="256"/>
      <c r="AS52" s="257" t="e">
        <f t="shared" si="42"/>
        <v>#DIV/0!</v>
      </c>
      <c r="AT52" s="192"/>
      <c r="AU52" s="273">
        <f>AT52*INDEX('Select Year'!Z$19:AE$19,,MATCH($BN$5,'Select Year'!Z$10:AE$10,0))</f>
        <v>0</v>
      </c>
      <c r="AV52" s="256"/>
      <c r="AW52" s="297" t="e">
        <f t="shared" si="43"/>
        <v>#DIV/0!</v>
      </c>
      <c r="CZ52" s="121"/>
    </row>
    <row r="53" spans="1:104" ht="14.25" customHeight="1" thickBot="1" x14ac:dyDescent="0.25">
      <c r="A53" s="9" t="e">
        <f>B53&amp;#REF!</f>
        <v>#REF!</v>
      </c>
      <c r="B53" s="112" t="s">
        <v>11</v>
      </c>
      <c r="C53" s="113">
        <f t="shared" si="29"/>
        <v>0</v>
      </c>
      <c r="D53" s="310">
        <f t="shared" si="30"/>
        <v>25800</v>
      </c>
      <c r="E53" s="286">
        <f>D53*INDEX('Select Year'!Z$19:AE$19,,MATCH($BN$5,'Select Year'!Z$10:AE$10,0))</f>
        <v>278278.8</v>
      </c>
      <c r="F53" s="287">
        <f t="shared" si="31"/>
        <v>12430</v>
      </c>
      <c r="G53" s="288">
        <f t="shared" si="32"/>
        <v>0.4817829457364341</v>
      </c>
      <c r="H53" s="288">
        <f t="shared" si="33"/>
        <v>4.4667434242206018E-2</v>
      </c>
      <c r="I53" s="311" t="e">
        <f>E53*INDEX('Select Year'!AA$11:AC$15,MATCH('Light, Medium &amp; Heavy Fuel Oils'!C53,'Select Year'!W$11:W$15,0),MATCH($BN$5,'Select Year'!AA$10:AC$10,0))</f>
        <v>#N/A</v>
      </c>
      <c r="J53" s="197">
        <v>10800</v>
      </c>
      <c r="K53" s="286">
        <f>J53*INDEX('Select Year'!Z$19:AE$19,,MATCH($BN$5,'Select Year'!Z$10:AE$10,0))</f>
        <v>116488.79999999999</v>
      </c>
      <c r="L53" s="205">
        <v>5230</v>
      </c>
      <c r="M53" s="298">
        <f t="shared" si="34"/>
        <v>0.48425925925925928</v>
      </c>
      <c r="N53" s="197">
        <v>10000</v>
      </c>
      <c r="O53" s="286">
        <f>N53*INDEX('Select Year'!Z$19:AE$19,,MATCH($BN$5,'Select Year'!Z$10:AE$10,0))</f>
        <v>107860</v>
      </c>
      <c r="P53" s="205">
        <v>4900</v>
      </c>
      <c r="Q53" s="298">
        <f t="shared" si="35"/>
        <v>0.49</v>
      </c>
      <c r="R53" s="197">
        <v>5000</v>
      </c>
      <c r="S53" s="286">
        <f>R53*INDEX('Select Year'!Z$19:AE$19,,MATCH($BN$5,'Select Year'!Z$10:AE$10,0))</f>
        <v>53930</v>
      </c>
      <c r="T53" s="205">
        <v>2300</v>
      </c>
      <c r="U53" s="298">
        <f t="shared" si="36"/>
        <v>0.46</v>
      </c>
      <c r="V53" s="197"/>
      <c r="W53" s="286">
        <f>V53*INDEX('Select Year'!Z$19:AE$19,,MATCH($BN$5,'Select Year'!Z$10:AE$10,0))</f>
        <v>0</v>
      </c>
      <c r="X53" s="205"/>
      <c r="Y53" s="298" t="e">
        <f t="shared" si="37"/>
        <v>#DIV/0!</v>
      </c>
      <c r="Z53" s="197"/>
      <c r="AA53" s="286">
        <f>Z53*INDEX('Select Year'!Z$19:AE$19,,MATCH($BN$5,'Select Year'!Z$10:AE$10,0))</f>
        <v>0</v>
      </c>
      <c r="AB53" s="205"/>
      <c r="AC53" s="298" t="e">
        <f t="shared" si="38"/>
        <v>#DIV/0!</v>
      </c>
      <c r="AD53" s="197"/>
      <c r="AE53" s="286">
        <f>AD53*INDEX('Select Year'!Z$19:AE$19,,MATCH($BN$5,'Select Year'!Z$10:AE$10,0))</f>
        <v>0</v>
      </c>
      <c r="AF53" s="205"/>
      <c r="AG53" s="298" t="e">
        <f t="shared" si="39"/>
        <v>#DIV/0!</v>
      </c>
      <c r="AH53" s="197"/>
      <c r="AI53" s="286">
        <f>AH53*INDEX('Select Year'!Z$19:AE$19,,MATCH($BN$5,'Select Year'!Z$10:AE$10,0))</f>
        <v>0</v>
      </c>
      <c r="AJ53" s="205"/>
      <c r="AK53" s="298" t="e">
        <f t="shared" si="40"/>
        <v>#DIV/0!</v>
      </c>
      <c r="AL53" s="197"/>
      <c r="AM53" s="286">
        <f>AL53*INDEX('Select Year'!Z$19:AE$19,,MATCH($BN$5,'Select Year'!Z$10:AE$10,0))</f>
        <v>0</v>
      </c>
      <c r="AN53" s="205"/>
      <c r="AO53" s="298" t="e">
        <f t="shared" si="41"/>
        <v>#DIV/0!</v>
      </c>
      <c r="AP53" s="197"/>
      <c r="AQ53" s="286">
        <f>AP53*INDEX('Select Year'!Z$19:AE$19,,MATCH($BN$5,'Select Year'!Z$10:AE$10,0))</f>
        <v>0</v>
      </c>
      <c r="AR53" s="205"/>
      <c r="AS53" s="298" t="e">
        <f t="shared" si="42"/>
        <v>#DIV/0!</v>
      </c>
      <c r="AT53" s="197"/>
      <c r="AU53" s="286">
        <f>AT53*INDEX('Select Year'!Z$19:AE$19,,MATCH($BN$5,'Select Year'!Z$10:AE$10,0))</f>
        <v>0</v>
      </c>
      <c r="AV53" s="205"/>
      <c r="AW53" s="299" t="e">
        <f t="shared" si="43"/>
        <v>#DIV/0!</v>
      </c>
      <c r="CZ53" s="121"/>
    </row>
    <row r="54" spans="1:104" s="40" customFormat="1" ht="19.5" customHeight="1" thickBot="1" x14ac:dyDescent="0.25">
      <c r="A54" s="9" t="e">
        <f>B54&amp;#REF!</f>
        <v>#REF!</v>
      </c>
      <c r="B54" s="114" t="s">
        <v>24</v>
      </c>
      <c r="C54" s="264"/>
      <c r="D54" s="265">
        <f>SUM(D42:D53)</f>
        <v>200800</v>
      </c>
      <c r="E54" s="208">
        <f>SUM(E42:E53)</f>
        <v>2165828.7999999998</v>
      </c>
      <c r="F54" s="209">
        <f>SUM(F42:F53)</f>
        <v>98365</v>
      </c>
      <c r="G54" s="266">
        <f>IF((J54)=0,"",F54/(D54))</f>
        <v>0.48986553784860559</v>
      </c>
      <c r="H54" s="266">
        <f>IF((J54)=0,"",F54/(E54))</f>
        <v>4.5416793792750383E-2</v>
      </c>
      <c r="I54" s="267" t="e">
        <f>SUM(I42:I53)</f>
        <v>#N/A</v>
      </c>
      <c r="J54" s="208">
        <f>SUM(J42:J53)</f>
        <v>127500</v>
      </c>
      <c r="K54" s="208">
        <f>SUM(K42:K53)</f>
        <v>1375215</v>
      </c>
      <c r="L54" s="209">
        <f>SUM(L42:L53)</f>
        <v>62015</v>
      </c>
      <c r="M54" s="268">
        <f>L54/J54</f>
        <v>0.48639215686274512</v>
      </c>
      <c r="N54" s="208">
        <f>SUM(N42:N53)</f>
        <v>54300</v>
      </c>
      <c r="O54" s="208">
        <f>SUM(O42:O53)</f>
        <v>585679.80000000005</v>
      </c>
      <c r="P54" s="209">
        <f>SUM(P42:P53)</f>
        <v>26700</v>
      </c>
      <c r="Q54" s="268">
        <f>P54/N54</f>
        <v>0.49171270718232046</v>
      </c>
      <c r="R54" s="208">
        <f>SUM(R42:R53)</f>
        <v>14000</v>
      </c>
      <c r="S54" s="208">
        <f>SUM(S42:S53)</f>
        <v>151004</v>
      </c>
      <c r="T54" s="209">
        <f>SUM(T42:T53)</f>
        <v>6700</v>
      </c>
      <c r="U54" s="268">
        <f>T54/R54</f>
        <v>0.47857142857142859</v>
      </c>
      <c r="V54" s="208">
        <f>SUM(V42:V53)</f>
        <v>5000</v>
      </c>
      <c r="W54" s="208">
        <f>SUM(W42:W53)</f>
        <v>53930</v>
      </c>
      <c r="X54" s="209">
        <f>SUM(X42:X53)</f>
        <v>2950</v>
      </c>
      <c r="Y54" s="268">
        <f>X54/V54</f>
        <v>0.59</v>
      </c>
      <c r="Z54" s="208">
        <f>SUM(Z42:Z53)</f>
        <v>0</v>
      </c>
      <c r="AA54" s="208">
        <f>SUM(AA42:AA53)</f>
        <v>0</v>
      </c>
      <c r="AB54" s="209">
        <f>SUM(AB42:AB53)</f>
        <v>0</v>
      </c>
      <c r="AC54" s="268" t="e">
        <f>AB54/Z54</f>
        <v>#DIV/0!</v>
      </c>
      <c r="AD54" s="208">
        <f>SUM(AD42:AD53)</f>
        <v>0</v>
      </c>
      <c r="AE54" s="208">
        <f>SUM(AE42:AE53)</f>
        <v>0</v>
      </c>
      <c r="AF54" s="209">
        <f>SUM(AF42:AF53)</f>
        <v>0</v>
      </c>
      <c r="AG54" s="268" t="e">
        <f>AF54/AD54</f>
        <v>#DIV/0!</v>
      </c>
      <c r="AH54" s="208">
        <f>SUM(AH42:AH53)</f>
        <v>0</v>
      </c>
      <c r="AI54" s="208">
        <f>SUM(AI42:AI53)</f>
        <v>0</v>
      </c>
      <c r="AJ54" s="209">
        <f>SUM(AJ42:AJ53)</f>
        <v>0</v>
      </c>
      <c r="AK54" s="268" t="e">
        <f>AJ54/AH54</f>
        <v>#DIV/0!</v>
      </c>
      <c r="AL54" s="208">
        <f>SUM(AL42:AL53)</f>
        <v>0</v>
      </c>
      <c r="AM54" s="208">
        <f>SUM(AM42:AM53)</f>
        <v>0</v>
      </c>
      <c r="AN54" s="209">
        <f>SUM(AN42:AN53)</f>
        <v>0</v>
      </c>
      <c r="AO54" s="268" t="e">
        <f>AN54/AL54</f>
        <v>#DIV/0!</v>
      </c>
      <c r="AP54" s="208">
        <f>SUM(AP42:AP53)</f>
        <v>0</v>
      </c>
      <c r="AQ54" s="208">
        <f>SUM(AQ42:AQ53)</f>
        <v>0</v>
      </c>
      <c r="AR54" s="209">
        <f>SUM(AR42:AR53)</f>
        <v>0</v>
      </c>
      <c r="AS54" s="268" t="e">
        <f>AR54/AP54</f>
        <v>#DIV/0!</v>
      </c>
      <c r="AT54" s="208">
        <f>SUM(AT42:AT53)</f>
        <v>0</v>
      </c>
      <c r="AU54" s="208">
        <f>SUM(AU42:AU53)</f>
        <v>0</v>
      </c>
      <c r="AV54" s="209">
        <f>SUM(AV42:AV53)</f>
        <v>0</v>
      </c>
      <c r="AW54" s="268" t="e">
        <f>AV54/AT54</f>
        <v>#DIV/0!</v>
      </c>
      <c r="AY54" s="41"/>
      <c r="AZ54" s="41"/>
      <c r="BF54" s="41"/>
      <c r="BG54" s="41"/>
      <c r="BH54" s="41"/>
      <c r="BI54" s="42"/>
      <c r="BJ54" s="41"/>
      <c r="BK54" s="41"/>
      <c r="CZ54" s="118"/>
    </row>
    <row r="55" spans="1:104" x14ac:dyDescent="0.2">
      <c r="A55" s="1" t="e">
        <f>B55&amp;#REF!</f>
        <v>#REF!</v>
      </c>
      <c r="B55" s="585" t="s">
        <v>120</v>
      </c>
      <c r="C55" s="586"/>
      <c r="D55" s="443"/>
      <c r="E55" s="443"/>
      <c r="F55" s="443"/>
      <c r="G55" s="443"/>
      <c r="H55" s="443"/>
      <c r="I55" s="443"/>
      <c r="J55" s="444"/>
      <c r="K55" s="444"/>
      <c r="L55" s="444"/>
      <c r="M55" s="444"/>
      <c r="N55" s="444"/>
      <c r="O55" s="444"/>
      <c r="P55" s="444"/>
      <c r="Q55" s="444"/>
      <c r="R55" s="444"/>
      <c r="S55" s="460"/>
    </row>
    <row r="56" spans="1:104" x14ac:dyDescent="0.2">
      <c r="B56" s="587"/>
      <c r="C56" s="588"/>
      <c r="D56" s="43"/>
      <c r="E56" s="43"/>
      <c r="F56" s="43"/>
      <c r="G56" s="43"/>
      <c r="H56" s="43"/>
      <c r="I56" s="43"/>
      <c r="J56" s="32"/>
      <c r="K56" s="32"/>
      <c r="L56" s="32"/>
      <c r="M56" s="32"/>
      <c r="N56" s="32"/>
      <c r="O56" s="32"/>
      <c r="P56" s="32"/>
      <c r="Q56" s="32"/>
      <c r="R56" s="32"/>
      <c r="S56" s="461"/>
    </row>
    <row r="57" spans="1:104" x14ac:dyDescent="0.2">
      <c r="B57" s="587"/>
      <c r="C57" s="588"/>
      <c r="D57" s="43"/>
      <c r="E57" s="43"/>
      <c r="F57" s="43"/>
      <c r="G57" s="43"/>
      <c r="H57" s="43"/>
      <c r="I57" s="43"/>
      <c r="J57" s="32"/>
      <c r="K57" s="32"/>
      <c r="L57" s="32"/>
      <c r="M57" s="32"/>
      <c r="N57" s="32"/>
      <c r="O57" s="32"/>
      <c r="P57" s="32"/>
      <c r="Q57" s="32"/>
      <c r="R57" s="32"/>
      <c r="S57" s="461"/>
    </row>
    <row r="58" spans="1:104" x14ac:dyDescent="0.2">
      <c r="B58" s="587"/>
      <c r="C58" s="588"/>
      <c r="D58" s="43"/>
      <c r="E58" s="43"/>
      <c r="F58" s="43"/>
      <c r="G58" s="43"/>
      <c r="H58" s="43"/>
      <c r="I58" s="43"/>
      <c r="J58" s="32"/>
      <c r="K58" s="32"/>
      <c r="L58" s="32"/>
      <c r="M58" s="32"/>
      <c r="N58" s="32"/>
      <c r="O58" s="32"/>
      <c r="P58" s="32"/>
      <c r="Q58" s="32"/>
      <c r="R58" s="32"/>
      <c r="S58" s="461"/>
    </row>
    <row r="59" spans="1:104" x14ac:dyDescent="0.2">
      <c r="B59" s="587"/>
      <c r="C59" s="588"/>
      <c r="D59" s="43"/>
      <c r="E59" s="43"/>
      <c r="F59" s="43"/>
      <c r="G59" s="43"/>
      <c r="H59" s="43"/>
      <c r="I59" s="43"/>
      <c r="J59" s="32"/>
      <c r="K59" s="32"/>
      <c r="L59" s="32"/>
      <c r="M59" s="32"/>
      <c r="N59" s="32"/>
      <c r="O59" s="32"/>
      <c r="P59" s="32"/>
      <c r="Q59" s="32"/>
      <c r="R59" s="32"/>
      <c r="S59" s="461"/>
    </row>
    <row r="60" spans="1:104" x14ac:dyDescent="0.2">
      <c r="B60" s="587"/>
      <c r="C60" s="588"/>
      <c r="D60" s="43"/>
      <c r="E60" s="43"/>
      <c r="F60" s="43"/>
      <c r="G60" s="43"/>
      <c r="H60" s="43"/>
      <c r="I60" s="43"/>
      <c r="J60" s="32"/>
      <c r="K60" s="32"/>
      <c r="L60" s="32"/>
      <c r="M60" s="32"/>
      <c r="N60" s="32"/>
      <c r="O60" s="32"/>
      <c r="P60" s="32"/>
      <c r="Q60" s="32"/>
      <c r="R60" s="32"/>
      <c r="S60" s="461"/>
    </row>
    <row r="61" spans="1:104" ht="17.25" customHeight="1" x14ac:dyDescent="0.2">
      <c r="B61" s="587"/>
      <c r="C61" s="588"/>
      <c r="D61" s="43"/>
      <c r="E61" s="43"/>
      <c r="F61" s="43"/>
      <c r="G61" s="43"/>
      <c r="H61" s="43"/>
      <c r="I61" s="43"/>
      <c r="J61" s="32"/>
      <c r="K61" s="32"/>
      <c r="L61" s="32"/>
      <c r="M61" s="32"/>
      <c r="N61" s="32"/>
      <c r="O61" s="32"/>
      <c r="P61" s="32"/>
      <c r="Q61" s="32"/>
      <c r="R61" s="32"/>
      <c r="S61" s="461"/>
    </row>
    <row r="62" spans="1:104" x14ac:dyDescent="0.2">
      <c r="B62" s="587"/>
      <c r="C62" s="588"/>
      <c r="D62" s="43"/>
      <c r="E62" s="43"/>
      <c r="F62" s="43"/>
      <c r="G62" s="43"/>
      <c r="H62" s="43"/>
      <c r="I62" s="43"/>
      <c r="J62" s="32"/>
      <c r="K62" s="32"/>
      <c r="L62" s="32"/>
      <c r="M62" s="32"/>
      <c r="N62" s="32"/>
      <c r="O62" s="32"/>
      <c r="P62" s="32"/>
      <c r="Q62" s="32"/>
      <c r="R62" s="32"/>
      <c r="S62" s="461"/>
    </row>
    <row r="63" spans="1:104" x14ac:dyDescent="0.2">
      <c r="B63" s="587"/>
      <c r="C63" s="588"/>
      <c r="D63" s="43"/>
      <c r="E63" s="43"/>
      <c r="F63" s="43"/>
      <c r="G63" s="43"/>
      <c r="H63" s="43"/>
      <c r="I63" s="43"/>
      <c r="J63" s="32"/>
      <c r="K63" s="32"/>
      <c r="L63" s="32"/>
      <c r="M63" s="32"/>
      <c r="N63" s="32"/>
      <c r="O63" s="32"/>
      <c r="P63" s="32"/>
      <c r="Q63" s="32"/>
      <c r="R63" s="32"/>
      <c r="S63" s="461"/>
    </row>
    <row r="64" spans="1:104" x14ac:dyDescent="0.2">
      <c r="B64" s="587"/>
      <c r="C64" s="588"/>
      <c r="D64" s="43"/>
      <c r="E64" s="43"/>
      <c r="F64" s="43"/>
      <c r="G64" s="43"/>
      <c r="H64" s="43"/>
      <c r="I64" s="43"/>
      <c r="J64" s="32"/>
      <c r="K64" s="32"/>
      <c r="L64" s="32"/>
      <c r="M64" s="32"/>
      <c r="N64" s="32"/>
      <c r="O64" s="32"/>
      <c r="P64" s="32"/>
      <c r="Q64" s="32"/>
      <c r="R64" s="32"/>
      <c r="S64" s="461"/>
    </row>
    <row r="65" spans="2:19" x14ac:dyDescent="0.2">
      <c r="B65" s="587"/>
      <c r="C65" s="588"/>
      <c r="D65" s="43"/>
      <c r="E65" s="43"/>
      <c r="F65" s="43"/>
      <c r="G65" s="43"/>
      <c r="H65" s="43"/>
      <c r="I65" s="43"/>
      <c r="J65" s="32"/>
      <c r="K65" s="32"/>
      <c r="L65" s="32"/>
      <c r="M65" s="32"/>
      <c r="N65" s="32"/>
      <c r="O65" s="32"/>
      <c r="P65" s="32"/>
      <c r="Q65" s="32"/>
      <c r="R65" s="32"/>
      <c r="S65" s="461"/>
    </row>
    <row r="66" spans="2:19" x14ac:dyDescent="0.2">
      <c r="B66" s="587"/>
      <c r="C66" s="588"/>
      <c r="D66" s="43"/>
      <c r="E66" s="43"/>
      <c r="F66" s="43"/>
      <c r="G66" s="43"/>
      <c r="H66" s="43"/>
      <c r="I66" s="43"/>
      <c r="J66" s="32"/>
      <c r="K66" s="32"/>
      <c r="L66" s="32"/>
      <c r="M66" s="32"/>
      <c r="N66" s="32"/>
      <c r="O66" s="32"/>
      <c r="P66" s="32"/>
      <c r="Q66" s="32"/>
      <c r="R66" s="32"/>
      <c r="S66" s="461"/>
    </row>
    <row r="67" spans="2:19" x14ac:dyDescent="0.2">
      <c r="B67" s="587"/>
      <c r="C67" s="588"/>
      <c r="D67" s="43"/>
      <c r="E67" s="43"/>
      <c r="F67" s="43"/>
      <c r="G67" s="43"/>
      <c r="H67" s="43"/>
      <c r="I67" s="43"/>
      <c r="J67" s="32"/>
      <c r="K67" s="32"/>
      <c r="L67" s="32"/>
      <c r="M67" s="32"/>
      <c r="N67" s="32"/>
      <c r="O67" s="32"/>
      <c r="P67" s="32"/>
      <c r="Q67" s="32"/>
      <c r="R67" s="32"/>
      <c r="S67" s="461"/>
    </row>
    <row r="68" spans="2:19" x14ac:dyDescent="0.2">
      <c r="B68" s="587"/>
      <c r="C68" s="588"/>
      <c r="D68" s="43"/>
      <c r="E68" s="43"/>
      <c r="F68" s="43"/>
      <c r="G68" s="43"/>
      <c r="H68" s="43"/>
      <c r="I68" s="43"/>
      <c r="J68" s="32"/>
      <c r="K68" s="32"/>
      <c r="L68" s="32"/>
      <c r="M68" s="32"/>
      <c r="N68" s="32"/>
      <c r="O68" s="32"/>
      <c r="P68" s="32"/>
      <c r="Q68" s="32"/>
      <c r="R68" s="32"/>
      <c r="S68" s="461"/>
    </row>
    <row r="69" spans="2:19" x14ac:dyDescent="0.2">
      <c r="B69" s="587"/>
      <c r="C69" s="588"/>
      <c r="D69" s="43"/>
      <c r="E69" s="43"/>
      <c r="F69" s="43"/>
      <c r="G69" s="43"/>
      <c r="H69" s="43"/>
      <c r="I69" s="43"/>
      <c r="J69" s="32"/>
      <c r="K69" s="32"/>
      <c r="L69" s="32"/>
      <c r="M69" s="32"/>
      <c r="N69" s="32"/>
      <c r="O69" s="32"/>
      <c r="P69" s="32"/>
      <c r="Q69" s="32"/>
      <c r="R69" s="32"/>
      <c r="S69" s="461"/>
    </row>
    <row r="70" spans="2:19" x14ac:dyDescent="0.2">
      <c r="B70" s="587"/>
      <c r="C70" s="588"/>
      <c r="D70" s="43"/>
      <c r="E70" s="43"/>
      <c r="F70" s="43"/>
      <c r="G70" s="43"/>
      <c r="H70" s="43"/>
      <c r="I70" s="43"/>
      <c r="J70" s="32"/>
      <c r="K70" s="32"/>
      <c r="L70" s="32"/>
      <c r="M70" s="32"/>
      <c r="N70" s="32"/>
      <c r="O70" s="32"/>
      <c r="P70" s="32"/>
      <c r="Q70" s="32"/>
      <c r="R70" s="32"/>
      <c r="S70" s="461"/>
    </row>
    <row r="71" spans="2:19" x14ac:dyDescent="0.2">
      <c r="B71" s="587"/>
      <c r="C71" s="588"/>
      <c r="D71" s="43"/>
      <c r="E71" s="43"/>
      <c r="F71" s="43"/>
      <c r="G71" s="43"/>
      <c r="H71" s="43"/>
      <c r="I71" s="43"/>
      <c r="J71" s="32"/>
      <c r="K71" s="32"/>
      <c r="L71" s="32"/>
      <c r="M71" s="32"/>
      <c r="N71" s="32"/>
      <c r="O71" s="32"/>
      <c r="P71" s="32"/>
      <c r="Q71" s="32"/>
      <c r="R71" s="32"/>
      <c r="S71" s="461"/>
    </row>
    <row r="72" spans="2:19" x14ac:dyDescent="0.2">
      <c r="B72" s="587"/>
      <c r="C72" s="588"/>
      <c r="D72" s="43"/>
      <c r="E72" s="43"/>
      <c r="F72" s="43"/>
      <c r="G72" s="43"/>
      <c r="H72" s="43"/>
      <c r="I72" s="43"/>
      <c r="J72" s="32"/>
      <c r="K72" s="32"/>
      <c r="L72" s="32"/>
      <c r="M72" s="32"/>
      <c r="N72" s="32"/>
      <c r="O72" s="32"/>
      <c r="P72" s="32"/>
      <c r="Q72" s="32"/>
      <c r="R72" s="32"/>
      <c r="S72" s="461"/>
    </row>
    <row r="73" spans="2:19" x14ac:dyDescent="0.2">
      <c r="B73" s="587"/>
      <c r="C73" s="588"/>
      <c r="D73" s="43"/>
      <c r="E73" s="43"/>
      <c r="F73" s="43"/>
      <c r="G73" s="43"/>
      <c r="H73" s="43"/>
      <c r="I73" s="43"/>
      <c r="J73" s="32"/>
      <c r="K73" s="32"/>
      <c r="L73" s="32"/>
      <c r="M73" s="32"/>
      <c r="N73" s="32"/>
      <c r="O73" s="32"/>
      <c r="P73" s="32"/>
      <c r="Q73" s="32"/>
      <c r="R73" s="32"/>
      <c r="S73" s="461"/>
    </row>
    <row r="74" spans="2:19" x14ac:dyDescent="0.2">
      <c r="B74" s="587"/>
      <c r="C74" s="588"/>
      <c r="D74" s="43"/>
      <c r="E74" s="43"/>
      <c r="F74" s="43"/>
      <c r="G74" s="43"/>
      <c r="H74" s="43"/>
      <c r="I74" s="43"/>
      <c r="J74" s="32"/>
      <c r="K74" s="32"/>
      <c r="L74" s="32"/>
      <c r="M74" s="32"/>
      <c r="N74" s="32"/>
      <c r="O74" s="32"/>
      <c r="P74" s="32"/>
      <c r="Q74" s="32"/>
      <c r="R74" s="32"/>
      <c r="S74" s="461"/>
    </row>
    <row r="75" spans="2:19" x14ac:dyDescent="0.2">
      <c r="B75" s="587"/>
      <c r="C75" s="588"/>
      <c r="D75" s="43"/>
      <c r="E75" s="43"/>
      <c r="F75" s="43"/>
      <c r="G75" s="43"/>
      <c r="H75" s="43"/>
      <c r="I75" s="43"/>
      <c r="J75" s="32"/>
      <c r="K75" s="32"/>
      <c r="L75" s="32"/>
      <c r="M75" s="32"/>
      <c r="N75" s="32"/>
      <c r="O75" s="32"/>
      <c r="P75" s="32"/>
      <c r="Q75" s="32"/>
      <c r="R75" s="32"/>
      <c r="S75" s="461"/>
    </row>
    <row r="76" spans="2:19" x14ac:dyDescent="0.2">
      <c r="B76" s="587"/>
      <c r="C76" s="588"/>
      <c r="D76" s="43"/>
      <c r="E76" s="43"/>
      <c r="F76" s="43"/>
      <c r="G76" s="43"/>
      <c r="H76" s="43"/>
      <c r="I76" s="43"/>
      <c r="J76" s="32"/>
      <c r="K76" s="32"/>
      <c r="L76" s="32"/>
      <c r="M76" s="32"/>
      <c r="N76" s="32"/>
      <c r="O76" s="32"/>
      <c r="P76" s="32"/>
      <c r="Q76" s="32"/>
      <c r="R76" s="32"/>
      <c r="S76" s="461"/>
    </row>
    <row r="77" spans="2:19" x14ac:dyDescent="0.2">
      <c r="B77" s="587"/>
      <c r="C77" s="588"/>
      <c r="D77" s="43"/>
      <c r="E77" s="43"/>
      <c r="F77" s="43"/>
      <c r="G77" s="43"/>
      <c r="H77" s="43"/>
      <c r="I77" s="43"/>
      <c r="J77" s="32"/>
      <c r="K77" s="32"/>
      <c r="L77" s="32"/>
      <c r="M77" s="32"/>
      <c r="N77" s="32"/>
      <c r="O77" s="32"/>
      <c r="P77" s="32"/>
      <c r="Q77" s="32"/>
      <c r="R77" s="32"/>
      <c r="S77" s="461"/>
    </row>
    <row r="78" spans="2:19" x14ac:dyDescent="0.2">
      <c r="B78" s="587"/>
      <c r="C78" s="588"/>
      <c r="D78" s="43"/>
      <c r="E78" s="43"/>
      <c r="F78" s="43"/>
      <c r="G78" s="43"/>
      <c r="H78" s="43"/>
      <c r="I78" s="43"/>
      <c r="J78" s="32"/>
      <c r="K78" s="32"/>
      <c r="L78" s="32"/>
      <c r="M78" s="32"/>
      <c r="N78" s="32"/>
      <c r="O78" s="32"/>
      <c r="P78" s="32"/>
      <c r="Q78" s="32"/>
      <c r="R78" s="32"/>
      <c r="S78" s="461"/>
    </row>
    <row r="79" spans="2:19" x14ac:dyDescent="0.2">
      <c r="B79" s="587"/>
      <c r="C79" s="588"/>
      <c r="D79" s="43"/>
      <c r="E79" s="43"/>
      <c r="F79" s="43"/>
      <c r="G79" s="43"/>
      <c r="H79" s="43"/>
      <c r="I79" s="43"/>
      <c r="J79" s="32"/>
      <c r="K79" s="32"/>
      <c r="L79" s="32"/>
      <c r="M79" s="32"/>
      <c r="N79" s="32"/>
      <c r="O79" s="32"/>
      <c r="P79" s="32"/>
      <c r="Q79" s="32"/>
      <c r="R79" s="32"/>
      <c r="S79" s="461"/>
    </row>
    <row r="80" spans="2:19" ht="12.75" thickBot="1" x14ac:dyDescent="0.25">
      <c r="B80" s="589"/>
      <c r="C80" s="590"/>
      <c r="D80" s="448"/>
      <c r="E80" s="448"/>
      <c r="F80" s="448"/>
      <c r="G80" s="448"/>
      <c r="H80" s="448"/>
      <c r="I80" s="448"/>
      <c r="J80" s="449"/>
      <c r="K80" s="449"/>
      <c r="L80" s="449"/>
      <c r="M80" s="449"/>
      <c r="N80" s="449"/>
      <c r="O80" s="449"/>
      <c r="P80" s="449"/>
      <c r="Q80" s="449"/>
      <c r="R80" s="449"/>
      <c r="S80" s="462"/>
    </row>
  </sheetData>
  <mergeCells count="73">
    <mergeCell ref="AL4:AO5"/>
    <mergeCell ref="AP4:AS5"/>
    <mergeCell ref="AT4:AW5"/>
    <mergeCell ref="BM4:BP4"/>
    <mergeCell ref="D5:E5"/>
    <mergeCell ref="BN5:BP5"/>
    <mergeCell ref="D4:E4"/>
    <mergeCell ref="F4:O5"/>
    <mergeCell ref="R4:U5"/>
    <mergeCell ref="V4:Y5"/>
    <mergeCell ref="Z4:AC5"/>
    <mergeCell ref="AD4:AG5"/>
    <mergeCell ref="Z7:AC7"/>
    <mergeCell ref="V8:W8"/>
    <mergeCell ref="Z8:AA8"/>
    <mergeCell ref="AH4:AK5"/>
    <mergeCell ref="AD7:AG7"/>
    <mergeCell ref="AH7:AK7"/>
    <mergeCell ref="AD8:AE8"/>
    <mergeCell ref="AH8:AI8"/>
    <mergeCell ref="B7:C9"/>
    <mergeCell ref="J7:M7"/>
    <mergeCell ref="N7:Q7"/>
    <mergeCell ref="R7:U7"/>
    <mergeCell ref="V7:Y7"/>
    <mergeCell ref="AL7:AO7"/>
    <mergeCell ref="AP7:AS7"/>
    <mergeCell ref="AT7:AW7"/>
    <mergeCell ref="AP36:AS37"/>
    <mergeCell ref="AT36:AW37"/>
    <mergeCell ref="AP8:AQ8"/>
    <mergeCell ref="AT8:AU8"/>
    <mergeCell ref="AL8:AM8"/>
    <mergeCell ref="R36:U37"/>
    <mergeCell ref="V36:Y37"/>
    <mergeCell ref="Z36:AC37"/>
    <mergeCell ref="D8:E8"/>
    <mergeCell ref="G8:H8"/>
    <mergeCell ref="J8:K8"/>
    <mergeCell ref="N8:O8"/>
    <mergeCell ref="R8:S8"/>
    <mergeCell ref="AP40:AQ40"/>
    <mergeCell ref="AT40:AU40"/>
    <mergeCell ref="B55:C80"/>
    <mergeCell ref="AD39:AG39"/>
    <mergeCell ref="AH39:AK39"/>
    <mergeCell ref="AL39:AO39"/>
    <mergeCell ref="AP39:AS39"/>
    <mergeCell ref="AT39:AW39"/>
    <mergeCell ref="D40:E40"/>
    <mergeCell ref="G40:H40"/>
    <mergeCell ref="J40:K40"/>
    <mergeCell ref="N40:O40"/>
    <mergeCell ref="R40:S40"/>
    <mergeCell ref="B39:C41"/>
    <mergeCell ref="J39:M39"/>
    <mergeCell ref="N39:Q39"/>
    <mergeCell ref="B24:C28"/>
    <mergeCell ref="B29:C33"/>
    <mergeCell ref="AD40:AE40"/>
    <mergeCell ref="AH40:AI40"/>
    <mergeCell ref="AL40:AM40"/>
    <mergeCell ref="R39:U39"/>
    <mergeCell ref="V39:Y39"/>
    <mergeCell ref="Z39:AC39"/>
    <mergeCell ref="V40:W40"/>
    <mergeCell ref="Z40:AA40"/>
    <mergeCell ref="AD36:AG37"/>
    <mergeCell ref="AH36:AK37"/>
    <mergeCell ref="AL36:AO37"/>
    <mergeCell ref="D37:E37"/>
    <mergeCell ref="F36:O37"/>
    <mergeCell ref="D36:E36"/>
  </mergeCells>
  <dataValidations count="1">
    <dataValidation type="list" allowBlank="1" showInputMessage="1" showErrorMessage="1" sqref="BN5" xr:uid="{00000000-0002-0000-0800-000000000000}">
      <formula1>Oils</formula1>
    </dataValidation>
  </dataValidations>
  <pageMargins left="0.15748031496062992" right="0.15748031496062992" top="0.98425196850393704" bottom="0.98425196850393704" header="0.51181102362204722" footer="0.51181102362204722"/>
  <pageSetup paperSize="9" scale="99" orientation="landscape" r:id="rId1"/>
  <headerFooter alignWithMargins="0"/>
  <colBreaks count="2" manualBreakCount="2">
    <brk id="65" min="3" max="23" man="1"/>
    <brk id="74" min="3"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31</vt:i4>
      </vt:variant>
    </vt:vector>
  </HeadingPairs>
  <TitlesOfParts>
    <vt:vector size="45" baseType="lpstr">
      <vt:lpstr>Intro</vt:lpstr>
      <vt:lpstr>Summary</vt:lpstr>
      <vt:lpstr>Select Year</vt:lpstr>
      <vt:lpstr>Electricity</vt:lpstr>
      <vt:lpstr>NG</vt:lpstr>
      <vt:lpstr>LPG</vt:lpstr>
      <vt:lpstr>Kerosene</vt:lpstr>
      <vt:lpstr>Marked Gasoil</vt:lpstr>
      <vt:lpstr>Light, Medium &amp; Heavy Fuel Oils</vt:lpstr>
      <vt:lpstr>Road Diesel</vt:lpstr>
      <vt:lpstr>Petrol</vt:lpstr>
      <vt:lpstr>Other Fuels</vt:lpstr>
      <vt:lpstr>EnPI</vt:lpstr>
      <vt:lpstr>Version</vt:lpstr>
      <vt:lpstr>allocate</vt:lpstr>
      <vt:lpstr>Carbon1</vt:lpstr>
      <vt:lpstr>Carbon2</vt:lpstr>
      <vt:lpstr>Carbon3</vt:lpstr>
      <vt:lpstr>Carbon4</vt:lpstr>
      <vt:lpstr>Carbon5</vt:lpstr>
      <vt:lpstr>Fuels</vt:lpstr>
      <vt:lpstr>Oils</vt:lpstr>
      <vt:lpstr>Electricity!Print_Area</vt:lpstr>
      <vt:lpstr>EnPI!Print_Area</vt:lpstr>
      <vt:lpstr>Kerosene!Print_Area</vt:lpstr>
      <vt:lpstr>'Light, Medium &amp; Heavy Fuel Oils'!Print_Area</vt:lpstr>
      <vt:lpstr>LPG!Print_Area</vt:lpstr>
      <vt:lpstr>'Marked Gasoil'!Print_Area</vt:lpstr>
      <vt:lpstr>NG!Print_Area</vt:lpstr>
      <vt:lpstr>'Other Fuels'!Print_Area</vt:lpstr>
      <vt:lpstr>Petrol!Print_Area</vt:lpstr>
      <vt:lpstr>'Road Diesel'!Print_Area</vt:lpstr>
      <vt:lpstr>Summary!Print_Area</vt:lpstr>
      <vt:lpstr>Electricity!Print_Titles</vt:lpstr>
      <vt:lpstr>Kerosene!Print_Titles</vt:lpstr>
      <vt:lpstr>'Light, Medium &amp; Heavy Fuel Oils'!Print_Titles</vt:lpstr>
      <vt:lpstr>LPG!Print_Titles</vt:lpstr>
      <vt:lpstr>'Marked Gasoil'!Print_Titles</vt:lpstr>
      <vt:lpstr>NG!Print_Titles</vt:lpstr>
      <vt:lpstr>'Other Fuels'!Print_Titles</vt:lpstr>
      <vt:lpstr>Petrol!Print_Titles</vt:lpstr>
      <vt:lpstr>'Road Diesel'!Print_Titles</vt:lpstr>
      <vt:lpstr>TorT</vt:lpstr>
      <vt:lpstr>Year1</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liam p</dc:creator>
  <cp:lastModifiedBy>Williams Helen</cp:lastModifiedBy>
  <cp:lastPrinted>2007-12-11T15:52:14Z</cp:lastPrinted>
  <dcterms:created xsi:type="dcterms:W3CDTF">2007-09-17T14:44:40Z</dcterms:created>
  <dcterms:modified xsi:type="dcterms:W3CDTF">2021-11-04T11:15:19Z</dcterms:modified>
</cp:coreProperties>
</file>