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drawings/drawing3.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https://seai.sharepoint.com/sites/HeatProject/Shared Documents/WS 6 - CCUS/1. Deliverables/1. Approved/Final Launch Deliverables/"/>
    </mc:Choice>
  </mc:AlternateContent>
  <xr:revisionPtr revIDLastSave="1133" documentId="8_{3EFB908E-D712-44D5-AAB7-3B3BD9A87774}" xr6:coauthVersionLast="47" xr6:coauthVersionMax="47" xr10:uidLastSave="{22521973-1020-4438-A031-0795E81337DA}"/>
  <bookViews>
    <workbookView xWindow="-120" yWindow="-120" windowWidth="29040" windowHeight="15840" xr2:uid="{00000000-000D-0000-FFFF-FFFF00000000}"/>
  </bookViews>
  <sheets>
    <sheet name="Cover Sheet" sheetId="7" r:id="rId1"/>
    <sheet name="Industrial Carbon Capture" sheetId="3" r:id="rId2"/>
    <sheet name="Power &amp; Other Carbon Capture" sheetId="10" r:id="rId3"/>
    <sheet name="Clusters &amp; Terminals" sheetId="1" r:id="rId4"/>
    <sheet name="Storage" sheetId="5" r:id="rId5"/>
    <sheet name="Transport" sheetId="4" r:id="rId6"/>
    <sheet name="Inputs" sheetId="12"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I" localSheetId="2">#REF!</definedName>
    <definedName name="\I">#REF!</definedName>
    <definedName name="\P" localSheetId="2">#REF!</definedName>
    <definedName name="\P">#REF!</definedName>
    <definedName name="__123Graph_A" hidden="1">[1]Data!$E$32:$E$35</definedName>
    <definedName name="__123Graph_ACURVE" hidden="1">'[2]1'!$D$20:$D$31</definedName>
    <definedName name="__123Graph_APAY" hidden="1">'[2]1'!$I$20:$I$46</definedName>
    <definedName name="__123Graph_LBL_A" hidden="1">[1]Data!$D$35:$D$35</definedName>
    <definedName name="__123Graph_X" hidden="1">[1]Data!$C$32:$C$35</definedName>
    <definedName name="__123Graph_XCURVE" hidden="1">'[2]1'!$B$20:$B$31</definedName>
    <definedName name="__123Graph_XPAY" hidden="1">'[2]1'!$B$20:$B$46</definedName>
    <definedName name="_1__xlcn.WorksheetConnection_ElectricityA1AB846" localSheetId="2" hidden="1">#REF!</definedName>
    <definedName name="_1__xlcn.WorksheetConnection_ElectricityA1AB846" hidden="1">#REF!</definedName>
    <definedName name="_2__xlcn.WorksheetConnection_ElectricityA1R847" localSheetId="2" hidden="1">#REF!</definedName>
    <definedName name="_2__xlcn.WorksheetConnection_ElectricityA1R847"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1000</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hidden="1">[1]Data!$A$36:$A$243</definedName>
    <definedName name="_Key1" localSheetId="2" hidden="1">#REF!</definedName>
    <definedName name="_Key1" hidden="1">#REF!</definedName>
    <definedName name="_Key12" localSheetId="2" hidden="1">#REF!</definedName>
    <definedName name="_Key12" hidden="1">#REF!</definedName>
    <definedName name="_Order1" hidden="1">255</definedName>
    <definedName name="_Order2" hidden="1">0</definedName>
    <definedName name="_Sort" localSheetId="2" hidden="1">#REF!</definedName>
    <definedName name="_Sort" hidden="1">#REF!</definedName>
    <definedName name="_Sort2" hidden="1">#REF!</definedName>
    <definedName name="_xlcn.WorksheetConnection_Table5" hidden="1">Table5[]</definedName>
    <definedName name="a_Calc_CVs">[3]C01_CVs!$B$25:$U$58</definedName>
    <definedName name="a_CO2Results">[4]C03_CO2!$B$8:$M$56</definedName>
    <definedName name="aa">'[5]Oil Consumption - Barrels'!#REF!</definedName>
    <definedName name="aaa">4</definedName>
    <definedName name="Alt_Chk_1_Hdg" hidden="1">[6]BS_Hist_TA!$B$1</definedName>
    <definedName name="Alt_Chk_14_Hdg" hidden="1">[6]BS_Fcast_TO!$B$1</definedName>
    <definedName name="Alt_Chk_15_Hdg" hidden="1">[6]Fcast_OP_TO!$C$117</definedName>
    <definedName name="Alt_Chk_2_Hdg" hidden="1">[6]BS_Hist_TO!$B$1</definedName>
    <definedName name="ApplianceIncrease">'[7]1.Scenario inputs'!$D$7</definedName>
    <definedName name="AS2DocOpenMode" hidden="1">"AS2DocumentEdit"</definedName>
    <definedName name="CAAGR_tolerance">200</definedName>
    <definedName name="ConvertGBPtoEUR">Inputs!$C$8</definedName>
    <definedName name="ConvertUSDtoEUR">Inputs!$C$9</definedName>
    <definedName name="Discount_Rate">'[8]1.2 Advanced Inputs'!$F$27</definedName>
    <definedName name="Discount_RateCAP">'[8]1.2 Advanced Inputs'!$F$28</definedName>
    <definedName name="DiscountRate" localSheetId="2">[9]Storage!$CC$43</definedName>
    <definedName name="DiscountRate">Storage!$CC$43</definedName>
    <definedName name="Err_Chk_1_Hdg" hidden="1">[6]Fcast_OP_TO!$C$27</definedName>
    <definedName name="Err_Chk_11_Hdg" hidden="1">[6]IS_Fcast_TO!$B$1</definedName>
    <definedName name="Err_Chk_13_Hdg" hidden="1">[6]BS_Fcast_TO!$B$1</definedName>
    <definedName name="Err_Chk_14_Hdg" hidden="1">[6]CFS_Fcast_TO!$B$1</definedName>
    <definedName name="Err_Chk_15_Hdg" hidden="1">[6]Fcast_OP_TO!$C$117</definedName>
    <definedName name="Err_Chk_2_Hdg" hidden="1">[6]Fcast_OP_TO!$C$44</definedName>
    <definedName name="Err_Chk_3_Hdg" hidden="1">[6]Fcast_OP_TO!$C$64</definedName>
    <definedName name="Err_Chk_4_Hdg" hidden="1">[6]Fcast_OP_TO!$C$76</definedName>
    <definedName name="fdasd" localSheetId="2" hidden="1">{#N/A,#N/A,TRUE,"Cover";#N/A,#N/A,TRUE,"Summary";#N/A,#N/A,TRUE,"Cost plan";#N/A,#N/A,TRUE,"Qualifications"}</definedName>
    <definedName name="fdasd" hidden="1">{#N/A,#N/A,TRUE,"Cover";#N/A,#N/A,TRUE,"Summary";#N/A,#N/A,TRUE,"Cost plan";#N/A,#N/A,TRUE,"Qualifications"}</definedName>
    <definedName name="fdasd2" localSheetId="2" hidden="1">{#N/A,#N/A,TRUE,"Cover";#N/A,#N/A,TRUE,"Summary";#N/A,#N/A,TRUE,"Cost plan";#N/A,#N/A,TRUE,"Qualifications"}</definedName>
    <definedName name="fdasd2" hidden="1">{#N/A,#N/A,TRUE,"Cover";#N/A,#N/A,TRUE,"Summary";#N/A,#N/A,TRUE,"Cost plan";#N/A,#N/A,TRUE,"Qualifications"}</definedName>
    <definedName name="Furnace_Lifetime">'[8]1.1 Inputs'!$E$16</definedName>
    <definedName name="HL_Alt_Chk_1" hidden="1">[6]BS_Hist_TA!$H$73</definedName>
    <definedName name="HL_Alt_Chk_14" hidden="1">[6]BS_Fcast_TO!$I$72</definedName>
    <definedName name="HL_Alt_Chk_15" hidden="1">[6]Fcast_OP_TO!$I$138</definedName>
    <definedName name="HL_Alt_Chk_2" hidden="1">[6]BS_Hist_TO!$H$74</definedName>
    <definedName name="HL_Err_Chk_1" hidden="1">[6]Fcast_OP_TO!$I$42</definedName>
    <definedName name="HL_Err_Chk_11" hidden="1">[6]IS_Fcast_TO!$I$41</definedName>
    <definedName name="HL_Err_Chk_13" hidden="1">[6]BS_Fcast_TO!$I$70</definedName>
    <definedName name="HL_Err_Chk_14" hidden="1">[6]CFS_Fcast_TO!$I$114</definedName>
    <definedName name="HL_Err_Chk_15" hidden="1">[6]Fcast_OP_TO!$I$136</definedName>
    <definedName name="HL_Err_Chk_2" hidden="1">[6]Fcast_OP_TO!$I$59</definedName>
    <definedName name="HL_Err_Chk_3" hidden="1">[6]Fcast_OP_TO!$I$74</definedName>
    <definedName name="HL_Err_Chk_4" hidden="1">[6]Fcast_OP_TO!$I$86</definedName>
    <definedName name="INIT" localSheetId="2">#REF!</definedName>
    <definedName name="INIT">#REF!</definedName>
    <definedName name="LEAP" localSheetId="2">#REF!</definedName>
    <definedName name="LEAP">#REF!</definedName>
    <definedName name="List_Countries">[10]Admin!$D$9:$D$40</definedName>
    <definedName name="List_CountriesISO">[10]Admin!$E$9:$E$40</definedName>
    <definedName name="LoadFactorIncrease">'[7]1.Scenario inputs'!$D$5</definedName>
    <definedName name="LowPressureConstraintSwitch">'[7]1.Scenario inputs'!$D$3</definedName>
    <definedName name="ModelEndYear">'[8]3.2 Opex Assumptions'!$BG$17</definedName>
    <definedName name="MWmelting">'[8]3.2 Opex Assumptions'!$BF$19</definedName>
    <definedName name="myCurrentRegion" localSheetId="2">#REF!</definedName>
    <definedName name="myCurrentRegion">#REF!</definedName>
    <definedName name="myCurrentRegionSource" localSheetId="2">#REF!</definedName>
    <definedName name="myCurrentRegionSource">#REF!</definedName>
    <definedName name="new" hidden="1">{#N/A,#N/A,TRUE,"Cover";#N/A,#N/A,TRUE,"Summary";#N/A,#N/A,TRUE,"Cost plan";#N/A,#N/A,TRUE,"Qualifications"}</definedName>
    <definedName name="new_1" hidden="1">{#N/A,#N/A,TRUE,"Cover";#N/A,#N/A,TRUE,"Summary";#N/A,#N/A,TRUE,"Cost plan";#N/A,#N/A,TRUE,"Qualifications"}</definedName>
    <definedName name="NONLEAP" localSheetId="2">#REF!</definedName>
    <definedName name="NONLEAP">#REF!</definedName>
    <definedName name="Pal_Workbook_GUID" hidden="1">"7Q4464PL6DN5B891H1XSFCWU"</definedName>
    <definedName name="Print1">#REF!</definedName>
    <definedName name="Rebuild_Month">'[8]1.1 Inputs'!$E$14</definedName>
    <definedName name="Rebuild_Year">'[8]1.1 Inputs'!$E$13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1</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undFactorLong">4</definedName>
    <definedName name="RoundFactorMed">3</definedName>
    <definedName name="RoundFactorShort">3</definedName>
    <definedName name="SmallestNonZeroValue">0.00001</definedName>
    <definedName name="SumTolerance">0.005</definedName>
    <definedName name="TotalCosts">'[8]2. Archetypes'!$M$7</definedName>
    <definedName name="TotalEquipment">'[8]2. Archetypes'!$I$7</definedName>
    <definedName name="TotalSectors">'[7]3.1.Modelling attributes'!$C$4</definedName>
    <definedName name="TotalSizes">'[7]3.1.Modelling attributes'!$E$4</definedName>
    <definedName name="TotalSuitableCumulativeMeasures">'[11]MESC outputs'!$U$83</definedName>
    <definedName name="Vivid" localSheetId="2" hidden="1">#REF!</definedName>
    <definedName name="Vivid" hidden="1">#REF!</definedName>
    <definedName name="Vivid_2" localSheetId="2">#REF!</definedName>
    <definedName name="Vivid_2">#REF!</definedName>
    <definedName name="wrn.Adjudication._.report." localSheetId="2" hidden="1">{#N/A,#N/A,FALSE,"Details";#N/A,#N/A,FALSE,"Summary";"Full Net Cost Plan",#N/A,FALSE,"Cost plan";"Full Net Provisionals",#N/A,FALSE,"Provisional";"Full Net Options",#N/A,FALSE,"Options"}</definedName>
    <definedName name="wrn.Adjudication._.report." hidden="1">{#N/A,#N/A,FALSE,"Details";#N/A,#N/A,FALSE,"Summary";"Full Net Cost Plan",#N/A,FALSE,"Cost plan";"Full Net Provisionals",#N/A,FALSE,"Provisional";"Full Net Options",#N/A,FALSE,"Options"}</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Client._.Report." localSheetId="2" hidden="1">{#N/A,#N/A,TRUE,"Cover";#N/A,#N/A,TRUE,"Summary";"Full Client Cost Plan",#N/A,TRUE,"Cost plan";"Full Client Provisionals",#N/A,TRUE,"Provisional";"Full Client Options",#N/A,TRUE,"Options";#N/A,#N/A,TRUE,"Qualifications";#N/A,#N/A,TRUE,"Documents"}</definedName>
    <definedName name="wrn.Client._.Report." hidden="1">{#N/A,#N/A,TRUE,"Cover";#N/A,#N/A,TRUE,"Summary";"Full Client Cost Plan",#N/A,TRUE,"Cost plan";"Full Client Provisionals",#N/A,TRUE,"Provisional";"Full Client Options",#N/A,TRUE,"Options";#N/A,#N/A,TRUE,"Qualifications";#N/A,#N/A,TRUE,"Documents"}</definedName>
    <definedName name="wrn.File._.labels._.etc." localSheetId="2" hidden="1">{#N/A,#N/A,FALSE,"Labels";#N/A,#N/A,FALSE,"File contents"}</definedName>
    <definedName name="wrn.File._.labels._.etc." hidden="1">{#N/A,#N/A,FALSE,"Labels";#N/A,#N/A,FALSE,"File contents"}</definedName>
    <definedName name="wrn.Internal._.reports." localSheetId="2" hidden="1">{#N/A,#N/A,FALSE,"Areas";#N/A,#N/A,FALSE,"Summary";#N/A,#N/A,FALSE,"Analysis"}</definedName>
    <definedName name="wrn.Internal._.reports." hidden="1">{#N/A,#N/A,FALSE,"Areas";#N/A,#N/A,FALSE,"Summary";#N/A,#N/A,FALSE,"Analysis"}</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5" name="Table5" connection="WorksheetConnection_Table5"/>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20" i="4" l="1" a="1"/>
  <c r="E120" i="4" s="1"/>
  <c r="E119" i="4" a="1"/>
  <c r="E119" i="4" s="1"/>
  <c r="E118" i="4" a="1"/>
  <c r="E118" i="4" s="1"/>
  <c r="E117" i="4" a="1"/>
  <c r="E117" i="4" s="1"/>
  <c r="E116" i="4" a="1"/>
  <c r="E116" i="4" s="1"/>
  <c r="E115" i="4" a="1"/>
  <c r="E115" i="4" s="1"/>
  <c r="E114" i="4" a="1"/>
  <c r="E114" i="4" s="1"/>
  <c r="E113" i="4" a="1"/>
  <c r="E113" i="4" s="1"/>
  <c r="E112" i="4" a="1"/>
  <c r="E112" i="4" s="1"/>
  <c r="E111" i="4" a="1"/>
  <c r="E111" i="4" s="1"/>
  <c r="E110" i="4" a="1"/>
  <c r="E110" i="4" s="1"/>
  <c r="E109" i="4" a="1"/>
  <c r="E109" i="4" s="1"/>
  <c r="E108" i="4" a="1"/>
  <c r="E108" i="4" s="1"/>
  <c r="E107" i="4" a="1"/>
  <c r="E107" i="4" s="1"/>
  <c r="E106" i="4" a="1"/>
  <c r="E106" i="4" s="1"/>
  <c r="E105" i="4" a="1"/>
  <c r="E105" i="4" s="1"/>
  <c r="E104" i="4" a="1"/>
  <c r="E104" i="4" s="1"/>
  <c r="E103" i="4" a="1"/>
  <c r="E103" i="4" s="1"/>
  <c r="E102" i="4" a="1"/>
  <c r="E102" i="4" s="1"/>
  <c r="E101" i="4" a="1"/>
  <c r="E101" i="4" s="1"/>
  <c r="E100" i="4" a="1"/>
  <c r="E100" i="4" s="1"/>
  <c r="E99" i="4" a="1"/>
  <c r="E99" i="4" s="1"/>
  <c r="E98" i="4" a="1"/>
  <c r="E98" i="4" s="1"/>
  <c r="E97" i="4" a="1"/>
  <c r="E97" i="4" s="1"/>
  <c r="E96" i="4" a="1"/>
  <c r="E96" i="4" s="1"/>
  <c r="AC88" i="4" a="1"/>
  <c r="AC88" i="4" s="1"/>
  <c r="AB88" i="4" a="1"/>
  <c r="AB88" i="4" s="1"/>
  <c r="AA88" i="4" a="1"/>
  <c r="AA88" i="4" s="1"/>
  <c r="Z88" i="4" a="1"/>
  <c r="Z88" i="4" s="1"/>
  <c r="Y88" i="4" a="1"/>
  <c r="Y88" i="4" s="1"/>
  <c r="X88" i="4" a="1"/>
  <c r="X88" i="4" s="1"/>
  <c r="W88" i="4" a="1"/>
  <c r="W88" i="4" s="1"/>
  <c r="V88" i="4" a="1"/>
  <c r="V88" i="4" s="1"/>
  <c r="U88" i="4" a="1"/>
  <c r="U88" i="4" s="1"/>
  <c r="T88" i="4" a="1"/>
  <c r="T88" i="4" s="1"/>
  <c r="S88" i="4" a="1"/>
  <c r="S88" i="4" s="1"/>
  <c r="R88" i="4" a="1"/>
  <c r="R88" i="4" s="1"/>
  <c r="AC87" i="4" a="1"/>
  <c r="AC87" i="4" s="1"/>
  <c r="AB87" i="4" a="1"/>
  <c r="AB87" i="4" s="1"/>
  <c r="AA87" i="4" a="1"/>
  <c r="AA87" i="4" s="1"/>
  <c r="Z87" i="4" a="1"/>
  <c r="Z87" i="4" s="1"/>
  <c r="Y87" i="4" a="1"/>
  <c r="Y87" i="4" s="1"/>
  <c r="X87" i="4" a="1"/>
  <c r="X87" i="4" s="1"/>
  <c r="W87" i="4" a="1"/>
  <c r="W87" i="4" s="1"/>
  <c r="V87" i="4" a="1"/>
  <c r="V87" i="4" s="1"/>
  <c r="U87" i="4" a="1"/>
  <c r="U87" i="4" s="1"/>
  <c r="T87" i="4" a="1"/>
  <c r="T87" i="4" s="1"/>
  <c r="S87" i="4" a="1"/>
  <c r="S87" i="4" s="1"/>
  <c r="R87" i="4" a="1"/>
  <c r="R87" i="4" s="1"/>
  <c r="AC86" i="4" a="1"/>
  <c r="AC86" i="4" s="1"/>
  <c r="AB86" i="4" a="1"/>
  <c r="AB86" i="4" s="1"/>
  <c r="AA86" i="4" a="1"/>
  <c r="AA86" i="4" s="1"/>
  <c r="Z86" i="4" a="1"/>
  <c r="Z86" i="4" s="1"/>
  <c r="Y86" i="4" a="1"/>
  <c r="Y86" i="4" s="1"/>
  <c r="X86" i="4" a="1"/>
  <c r="X86" i="4" s="1"/>
  <c r="W86" i="4" a="1"/>
  <c r="W86" i="4" s="1"/>
  <c r="V86" i="4" a="1"/>
  <c r="V86" i="4" s="1"/>
  <c r="U86" i="4" a="1"/>
  <c r="U86" i="4" s="1"/>
  <c r="T86" i="4" a="1"/>
  <c r="T86" i="4" s="1"/>
  <c r="S86" i="4" a="1"/>
  <c r="S86" i="4" s="1"/>
  <c r="R86" i="4" a="1"/>
  <c r="R86" i="4" s="1"/>
  <c r="AC85" i="4" a="1"/>
  <c r="AC85" i="4" s="1"/>
  <c r="AB85" i="4" a="1"/>
  <c r="AB85" i="4" s="1"/>
  <c r="AA85" i="4" a="1"/>
  <c r="AA85" i="4" s="1"/>
  <c r="Z85" i="4" a="1"/>
  <c r="Z85" i="4" s="1"/>
  <c r="Y85" i="4" a="1"/>
  <c r="Y85" i="4" s="1"/>
  <c r="X85" i="4" a="1"/>
  <c r="X85" i="4" s="1"/>
  <c r="W85" i="4" a="1"/>
  <c r="W85" i="4" s="1"/>
  <c r="V85" i="4" a="1"/>
  <c r="V85" i="4" s="1"/>
  <c r="U85" i="4" a="1"/>
  <c r="U85" i="4" s="1"/>
  <c r="T85" i="4" a="1"/>
  <c r="T85" i="4" s="1"/>
  <c r="S85" i="4" a="1"/>
  <c r="S85" i="4" s="1"/>
  <c r="R85" i="4" a="1"/>
  <c r="R85" i="4" s="1"/>
  <c r="AC84" i="4" a="1"/>
  <c r="AC84" i="4" s="1"/>
  <c r="AB84" i="4" a="1"/>
  <c r="AB84" i="4" s="1"/>
  <c r="AA84" i="4" a="1"/>
  <c r="AA84" i="4" s="1"/>
  <c r="Z84" i="4" a="1"/>
  <c r="Z84" i="4" s="1"/>
  <c r="Y84" i="4" a="1"/>
  <c r="Y84" i="4" s="1"/>
  <c r="X84" i="4" a="1"/>
  <c r="X84" i="4" s="1"/>
  <c r="W84" i="4" a="1"/>
  <c r="W84" i="4" s="1"/>
  <c r="V84" i="4" a="1"/>
  <c r="V84" i="4" s="1"/>
  <c r="U84" i="4" a="1"/>
  <c r="U84" i="4" s="1"/>
  <c r="T84" i="4" a="1"/>
  <c r="T84" i="4" s="1"/>
  <c r="S84" i="4" a="1"/>
  <c r="S84" i="4" s="1"/>
  <c r="R84" i="4" a="1"/>
  <c r="R84" i="4" s="1"/>
  <c r="AC83" i="4" a="1"/>
  <c r="AC83" i="4" s="1"/>
  <c r="AB83" i="4" a="1"/>
  <c r="AB83" i="4" s="1"/>
  <c r="AA83" i="4" a="1"/>
  <c r="AA83" i="4" s="1"/>
  <c r="Z83" i="4" a="1"/>
  <c r="Z83" i="4" s="1"/>
  <c r="Y83" i="4" a="1"/>
  <c r="Y83" i="4" s="1"/>
  <c r="X83" i="4" a="1"/>
  <c r="X83" i="4" s="1"/>
  <c r="W83" i="4" a="1"/>
  <c r="W83" i="4" s="1"/>
  <c r="V83" i="4" a="1"/>
  <c r="V83" i="4" s="1"/>
  <c r="U83" i="4" a="1"/>
  <c r="U83" i="4" s="1"/>
  <c r="T83" i="4" a="1"/>
  <c r="T83" i="4" s="1"/>
  <c r="S83" i="4" a="1"/>
  <c r="S83" i="4" s="1"/>
  <c r="R83" i="4" a="1"/>
  <c r="R83" i="4" s="1"/>
  <c r="AC82" i="4" a="1"/>
  <c r="AC82" i="4" s="1"/>
  <c r="AB82" i="4" a="1"/>
  <c r="AB82" i="4" s="1"/>
  <c r="AA82" i="4" a="1"/>
  <c r="AA82" i="4" s="1"/>
  <c r="Z82" i="4" a="1"/>
  <c r="Z82" i="4" s="1"/>
  <c r="Y82" i="4" a="1"/>
  <c r="Y82" i="4" s="1"/>
  <c r="X82" i="4" a="1"/>
  <c r="X82" i="4" s="1"/>
  <c r="W82" i="4" a="1"/>
  <c r="W82" i="4" s="1"/>
  <c r="V82" i="4" a="1"/>
  <c r="V82" i="4" s="1"/>
  <c r="U82" i="4" a="1"/>
  <c r="U82" i="4" s="1"/>
  <c r="T82" i="4" a="1"/>
  <c r="T82" i="4" s="1"/>
  <c r="S82" i="4" a="1"/>
  <c r="S82" i="4" s="1"/>
  <c r="R82" i="4" a="1"/>
  <c r="R82" i="4" s="1"/>
  <c r="AC81" i="4" a="1"/>
  <c r="AC81" i="4" s="1"/>
  <c r="AB81" i="4" a="1"/>
  <c r="AB81" i="4" s="1"/>
  <c r="AA81" i="4" a="1"/>
  <c r="AA81" i="4" s="1"/>
  <c r="Z81" i="4" a="1"/>
  <c r="Z81" i="4" s="1"/>
  <c r="Y81" i="4" a="1"/>
  <c r="Y81" i="4" s="1"/>
  <c r="X81" i="4" a="1"/>
  <c r="X81" i="4" s="1"/>
  <c r="W81" i="4" a="1"/>
  <c r="W81" i="4" s="1"/>
  <c r="V81" i="4" a="1"/>
  <c r="V81" i="4" s="1"/>
  <c r="U81" i="4" a="1"/>
  <c r="U81" i="4" s="1"/>
  <c r="T81" i="4" a="1"/>
  <c r="T81" i="4" s="1"/>
  <c r="S81" i="4" a="1"/>
  <c r="S81" i="4" s="1"/>
  <c r="R81" i="4" a="1"/>
  <c r="R81" i="4" s="1"/>
  <c r="AC80" i="4" a="1"/>
  <c r="AC80" i="4" s="1"/>
  <c r="AB80" i="4" a="1"/>
  <c r="AB80" i="4" s="1"/>
  <c r="AA80" i="4" a="1"/>
  <c r="AA80" i="4" s="1"/>
  <c r="Z80" i="4" a="1"/>
  <c r="Z80" i="4" s="1"/>
  <c r="Y80" i="4" a="1"/>
  <c r="Y80" i="4" s="1"/>
  <c r="X80" i="4" a="1"/>
  <c r="X80" i="4" s="1"/>
  <c r="W80" i="4" a="1"/>
  <c r="W80" i="4" s="1"/>
  <c r="V80" i="4" a="1"/>
  <c r="V80" i="4" s="1"/>
  <c r="U80" i="4" a="1"/>
  <c r="U80" i="4" s="1"/>
  <c r="T80" i="4" a="1"/>
  <c r="T80" i="4" s="1"/>
  <c r="S80" i="4" a="1"/>
  <c r="S80" i="4" s="1"/>
  <c r="R80" i="4" a="1"/>
  <c r="R80" i="4" s="1"/>
  <c r="AC79" i="4" a="1"/>
  <c r="AC79" i="4" s="1"/>
  <c r="AB79" i="4" a="1"/>
  <c r="AB79" i="4" s="1"/>
  <c r="AA79" i="4" a="1"/>
  <c r="AA79" i="4" s="1"/>
  <c r="Z79" i="4" a="1"/>
  <c r="Z79" i="4" s="1"/>
  <c r="Y79" i="4" a="1"/>
  <c r="Y79" i="4" s="1"/>
  <c r="X79" i="4" a="1"/>
  <c r="X79" i="4" s="1"/>
  <c r="W79" i="4" a="1"/>
  <c r="W79" i="4" s="1"/>
  <c r="V79" i="4" a="1"/>
  <c r="V79" i="4" s="1"/>
  <c r="U79" i="4" a="1"/>
  <c r="U79" i="4" s="1"/>
  <c r="T79" i="4" a="1"/>
  <c r="T79" i="4" s="1"/>
  <c r="S79" i="4" a="1"/>
  <c r="S79" i="4" s="1"/>
  <c r="R79" i="4" a="1"/>
  <c r="R79" i="4" s="1"/>
  <c r="AC78" i="4" a="1"/>
  <c r="AC78" i="4" s="1"/>
  <c r="AB78" i="4" a="1"/>
  <c r="AB78" i="4" s="1"/>
  <c r="AA78" i="4" a="1"/>
  <c r="AA78" i="4" s="1"/>
  <c r="Z78" i="4" a="1"/>
  <c r="Z78" i="4" s="1"/>
  <c r="Y78" i="4" a="1"/>
  <c r="Y78" i="4" s="1"/>
  <c r="X78" i="4" a="1"/>
  <c r="X78" i="4" s="1"/>
  <c r="W78" i="4" a="1"/>
  <c r="W78" i="4" s="1"/>
  <c r="V78" i="4" a="1"/>
  <c r="V78" i="4" s="1"/>
  <c r="U78" i="4" a="1"/>
  <c r="U78" i="4" s="1"/>
  <c r="T78" i="4" a="1"/>
  <c r="T78" i="4" s="1"/>
  <c r="S78" i="4" a="1"/>
  <c r="S78" i="4" s="1"/>
  <c r="R78" i="4" a="1"/>
  <c r="R78" i="4" s="1"/>
  <c r="AC77" i="4" a="1"/>
  <c r="AC77" i="4" s="1"/>
  <c r="AB77" i="4" a="1"/>
  <c r="AB77" i="4" s="1"/>
  <c r="AA77" i="4" a="1"/>
  <c r="AA77" i="4" s="1"/>
  <c r="Z77" i="4" a="1"/>
  <c r="Z77" i="4" s="1"/>
  <c r="Y77" i="4" a="1"/>
  <c r="Y77" i="4" s="1"/>
  <c r="X77" i="4" a="1"/>
  <c r="X77" i="4" s="1"/>
  <c r="W77" i="4" a="1"/>
  <c r="W77" i="4" s="1"/>
  <c r="V77" i="4" a="1"/>
  <c r="V77" i="4" s="1"/>
  <c r="U77" i="4" a="1"/>
  <c r="U77" i="4" s="1"/>
  <c r="T77" i="4" a="1"/>
  <c r="T77" i="4" s="1"/>
  <c r="S77" i="4" a="1"/>
  <c r="S77" i="4" s="1"/>
  <c r="R77" i="4" a="1"/>
  <c r="R77" i="4" s="1"/>
  <c r="AC76" i="4" a="1"/>
  <c r="AC76" i="4" s="1"/>
  <c r="AB76" i="4" a="1"/>
  <c r="AB76" i="4" s="1"/>
  <c r="AA76" i="4" a="1"/>
  <c r="AA76" i="4" s="1"/>
  <c r="Z76" i="4" a="1"/>
  <c r="Z76" i="4" s="1"/>
  <c r="Y76" i="4" a="1"/>
  <c r="Y76" i="4" s="1"/>
  <c r="X76" i="4" a="1"/>
  <c r="X76" i="4" s="1"/>
  <c r="W76" i="4" a="1"/>
  <c r="W76" i="4" s="1"/>
  <c r="V76" i="4" a="1"/>
  <c r="V76" i="4" s="1"/>
  <c r="U76" i="4" a="1"/>
  <c r="U76" i="4" s="1"/>
  <c r="T76" i="4" a="1"/>
  <c r="T76" i="4" s="1"/>
  <c r="S76" i="4" a="1"/>
  <c r="S76" i="4" s="1"/>
  <c r="R76" i="4" a="1"/>
  <c r="R76" i="4" s="1"/>
  <c r="AC75" i="4" a="1"/>
  <c r="AC75" i="4" s="1"/>
  <c r="AB75" i="4" a="1"/>
  <c r="AB75" i="4" s="1"/>
  <c r="AA75" i="4" a="1"/>
  <c r="AA75" i="4" s="1"/>
  <c r="Z75" i="4" a="1"/>
  <c r="Z75" i="4" s="1"/>
  <c r="Y75" i="4" a="1"/>
  <c r="Y75" i="4" s="1"/>
  <c r="X75" i="4" a="1"/>
  <c r="X75" i="4" s="1"/>
  <c r="W75" i="4" a="1"/>
  <c r="W75" i="4" s="1"/>
  <c r="V75" i="4" a="1"/>
  <c r="V75" i="4" s="1"/>
  <c r="U75" i="4" a="1"/>
  <c r="U75" i="4" s="1"/>
  <c r="T75" i="4" a="1"/>
  <c r="T75" i="4" s="1"/>
  <c r="S75" i="4" a="1"/>
  <c r="S75" i="4" s="1"/>
  <c r="R75" i="4" a="1"/>
  <c r="R75" i="4" s="1"/>
  <c r="AC74" i="4" a="1"/>
  <c r="AC74" i="4" s="1"/>
  <c r="AB74" i="4" a="1"/>
  <c r="AB74" i="4" s="1"/>
  <c r="AA74" i="4" a="1"/>
  <c r="AA74" i="4" s="1"/>
  <c r="Z74" i="4" a="1"/>
  <c r="Z74" i="4" s="1"/>
  <c r="Y74" i="4" a="1"/>
  <c r="Y74" i="4" s="1"/>
  <c r="X74" i="4" a="1"/>
  <c r="X74" i="4" s="1"/>
  <c r="W74" i="4" a="1"/>
  <c r="W74" i="4" s="1"/>
  <c r="V74" i="4" a="1"/>
  <c r="V74" i="4" s="1"/>
  <c r="U74" i="4" a="1"/>
  <c r="U74" i="4" s="1"/>
  <c r="T74" i="4" a="1"/>
  <c r="T74" i="4" s="1"/>
  <c r="S74" i="4" a="1"/>
  <c r="S74" i="4" s="1"/>
  <c r="R74" i="4" a="1"/>
  <c r="R74" i="4" s="1"/>
  <c r="AC73" i="4" a="1"/>
  <c r="AC73" i="4" s="1"/>
  <c r="AB73" i="4" a="1"/>
  <c r="AB73" i="4" s="1"/>
  <c r="AA73" i="4" a="1"/>
  <c r="AA73" i="4" s="1"/>
  <c r="Z73" i="4" a="1"/>
  <c r="Z73" i="4" s="1"/>
  <c r="Y73" i="4" a="1"/>
  <c r="Y73" i="4" s="1"/>
  <c r="X73" i="4" a="1"/>
  <c r="X73" i="4" s="1"/>
  <c r="W73" i="4" a="1"/>
  <c r="W73" i="4" s="1"/>
  <c r="V73" i="4" a="1"/>
  <c r="V73" i="4" s="1"/>
  <c r="U73" i="4" a="1"/>
  <c r="U73" i="4" s="1"/>
  <c r="T73" i="4" a="1"/>
  <c r="T73" i="4" s="1"/>
  <c r="S73" i="4" a="1"/>
  <c r="S73" i="4" s="1"/>
  <c r="R73" i="4" a="1"/>
  <c r="R73" i="4" s="1"/>
  <c r="AC72" i="4" a="1"/>
  <c r="AC72" i="4" s="1"/>
  <c r="AB72" i="4" a="1"/>
  <c r="AB72" i="4" s="1"/>
  <c r="AA72" i="4" a="1"/>
  <c r="AA72" i="4" s="1"/>
  <c r="Z72" i="4" a="1"/>
  <c r="Z72" i="4" s="1"/>
  <c r="Y72" i="4" a="1"/>
  <c r="Y72" i="4" s="1"/>
  <c r="X72" i="4" a="1"/>
  <c r="X72" i="4" s="1"/>
  <c r="W72" i="4" a="1"/>
  <c r="W72" i="4" s="1"/>
  <c r="V72" i="4" a="1"/>
  <c r="V72" i="4" s="1"/>
  <c r="U72" i="4" a="1"/>
  <c r="U72" i="4" s="1"/>
  <c r="T72" i="4" a="1"/>
  <c r="T72" i="4" s="1"/>
  <c r="S72" i="4" a="1"/>
  <c r="S72" i="4" s="1"/>
  <c r="R72" i="4" a="1"/>
  <c r="R72" i="4" s="1"/>
  <c r="AC71" i="4" a="1"/>
  <c r="AC71" i="4" s="1"/>
  <c r="AB71" i="4" a="1"/>
  <c r="AB71" i="4" s="1"/>
  <c r="AA71" i="4" a="1"/>
  <c r="AA71" i="4" s="1"/>
  <c r="Z71" i="4" a="1"/>
  <c r="Z71" i="4" s="1"/>
  <c r="Y71" i="4" a="1"/>
  <c r="Y71" i="4" s="1"/>
  <c r="X71" i="4" a="1"/>
  <c r="X71" i="4" s="1"/>
  <c r="W71" i="4" a="1"/>
  <c r="W71" i="4" s="1"/>
  <c r="V71" i="4" a="1"/>
  <c r="V71" i="4" s="1"/>
  <c r="U71" i="4" a="1"/>
  <c r="U71" i="4" s="1"/>
  <c r="T71" i="4" a="1"/>
  <c r="T71" i="4" s="1"/>
  <c r="S71" i="4" a="1"/>
  <c r="S71" i="4" s="1"/>
  <c r="R71" i="4" a="1"/>
  <c r="R71" i="4" s="1"/>
  <c r="AC70" i="4" a="1"/>
  <c r="AC70" i="4" s="1"/>
  <c r="AB70" i="4" a="1"/>
  <c r="AB70" i="4" s="1"/>
  <c r="AA70" i="4" a="1"/>
  <c r="AA70" i="4" s="1"/>
  <c r="Z70" i="4" a="1"/>
  <c r="Z70" i="4" s="1"/>
  <c r="Y70" i="4" a="1"/>
  <c r="Y70" i="4" s="1"/>
  <c r="X70" i="4" a="1"/>
  <c r="X70" i="4" s="1"/>
  <c r="W70" i="4" a="1"/>
  <c r="W70" i="4" s="1"/>
  <c r="V70" i="4" a="1"/>
  <c r="V70" i="4" s="1"/>
  <c r="U70" i="4" a="1"/>
  <c r="U70" i="4" s="1"/>
  <c r="T70" i="4" a="1"/>
  <c r="T70" i="4" s="1"/>
  <c r="S70" i="4" a="1"/>
  <c r="S70" i="4" s="1"/>
  <c r="R70" i="4" a="1"/>
  <c r="R70" i="4" s="1"/>
  <c r="AC69" i="4" a="1"/>
  <c r="AC69" i="4" s="1"/>
  <c r="AB69" i="4" a="1"/>
  <c r="AB69" i="4" s="1"/>
  <c r="AA69" i="4" a="1"/>
  <c r="AA69" i="4" s="1"/>
  <c r="Z69" i="4" a="1"/>
  <c r="Z69" i="4" s="1"/>
  <c r="Y69" i="4" a="1"/>
  <c r="Y69" i="4" s="1"/>
  <c r="X69" i="4" a="1"/>
  <c r="X69" i="4" s="1"/>
  <c r="W69" i="4" a="1"/>
  <c r="W69" i="4" s="1"/>
  <c r="V69" i="4" a="1"/>
  <c r="V69" i="4" s="1"/>
  <c r="U69" i="4" a="1"/>
  <c r="U69" i="4" s="1"/>
  <c r="T69" i="4" a="1"/>
  <c r="T69" i="4" s="1"/>
  <c r="S69" i="4" a="1"/>
  <c r="S69" i="4" s="1"/>
  <c r="R69" i="4" a="1"/>
  <c r="R69" i="4" s="1"/>
  <c r="AC68" i="4" a="1"/>
  <c r="AC68" i="4" s="1"/>
  <c r="AB68" i="4" a="1"/>
  <c r="AB68" i="4" s="1"/>
  <c r="AA68" i="4" a="1"/>
  <c r="AA68" i="4" s="1"/>
  <c r="Z68" i="4" a="1"/>
  <c r="Z68" i="4" s="1"/>
  <c r="Y68" i="4" a="1"/>
  <c r="Y68" i="4" s="1"/>
  <c r="X68" i="4" a="1"/>
  <c r="X68" i="4" s="1"/>
  <c r="W68" i="4" a="1"/>
  <c r="W68" i="4" s="1"/>
  <c r="V68" i="4" a="1"/>
  <c r="V68" i="4" s="1"/>
  <c r="U68" i="4" a="1"/>
  <c r="U68" i="4" s="1"/>
  <c r="T68" i="4" a="1"/>
  <c r="T68" i="4" s="1"/>
  <c r="S68" i="4" a="1"/>
  <c r="S68" i="4" s="1"/>
  <c r="R68" i="4" a="1"/>
  <c r="R68" i="4" s="1"/>
  <c r="AA54" i="4" a="1"/>
  <c r="AA54" i="4" s="1"/>
  <c r="AA53" i="4" a="1"/>
  <c r="AA53" i="4" s="1"/>
  <c r="AA52" i="4" a="1"/>
  <c r="AA52" i="4" s="1"/>
  <c r="AB51" i="4" a="1"/>
  <c r="AB51" i="4" s="1"/>
  <c r="AA51" i="4" a="1"/>
  <c r="AA51" i="4" s="1"/>
  <c r="AB50" i="4" a="1"/>
  <c r="AB50" i="4" s="1"/>
  <c r="AA50" i="4" a="1"/>
  <c r="AA50" i="4" s="1"/>
  <c r="AC49" i="4" a="1"/>
  <c r="AC49" i="4" s="1"/>
  <c r="AB49" i="4" a="1"/>
  <c r="AB49" i="4" s="1"/>
  <c r="AA49" i="4" a="1"/>
  <c r="AA49" i="4" s="1"/>
  <c r="AC48" i="4" a="1"/>
  <c r="AC48" i="4" s="1"/>
  <c r="AB48" i="4" a="1"/>
  <c r="AB48" i="4" s="1"/>
  <c r="AA48" i="4" a="1"/>
  <c r="AA48" i="4" s="1"/>
  <c r="AC47" i="4" a="1"/>
  <c r="AC47" i="4" s="1"/>
  <c r="AB47" i="4" a="1"/>
  <c r="AB47" i="4" s="1"/>
  <c r="AA47" i="4" a="1"/>
  <c r="AA47" i="4" s="1"/>
  <c r="AC46" i="4" a="1"/>
  <c r="AC46" i="4" s="1"/>
  <c r="AB46" i="4" a="1"/>
  <c r="AB46" i="4" s="1"/>
  <c r="AA46" i="4" a="1"/>
  <c r="AA46" i="4" s="1"/>
  <c r="AC45" i="4" a="1"/>
  <c r="AC45" i="4" s="1"/>
  <c r="AB45" i="4" a="1"/>
  <c r="AB45" i="4" s="1"/>
  <c r="AA45" i="4" a="1"/>
  <c r="AA45" i="4" s="1"/>
  <c r="Z57" i="4" a="1"/>
  <c r="Z57" i="4" s="1"/>
  <c r="Y57" i="4" a="1"/>
  <c r="Y57" i="4" s="1"/>
  <c r="X57" i="4" a="1"/>
  <c r="X57" i="4" s="1"/>
  <c r="W57" i="4" a="1"/>
  <c r="W57" i="4" s="1"/>
  <c r="V57" i="4" a="1"/>
  <c r="V57" i="4" s="1"/>
  <c r="U57" i="4" a="1"/>
  <c r="U57" i="4" s="1"/>
  <c r="T57" i="4" a="1"/>
  <c r="T57" i="4" s="1"/>
  <c r="S57" i="4" a="1"/>
  <c r="S57" i="4" s="1"/>
  <c r="R57" i="4" a="1"/>
  <c r="R57" i="4" s="1"/>
  <c r="Z56" i="4" a="1"/>
  <c r="Z56" i="4" s="1"/>
  <c r="Y56" i="4" a="1"/>
  <c r="Y56" i="4" s="1"/>
  <c r="X56" i="4" a="1"/>
  <c r="X56" i="4" s="1"/>
  <c r="W56" i="4" a="1"/>
  <c r="W56" i="4" s="1"/>
  <c r="V56" i="4" a="1"/>
  <c r="V56" i="4" s="1"/>
  <c r="U56" i="4" a="1"/>
  <c r="U56" i="4" s="1"/>
  <c r="T56" i="4" a="1"/>
  <c r="T56" i="4" s="1"/>
  <c r="S56" i="4" a="1"/>
  <c r="S56" i="4" s="1"/>
  <c r="R56" i="4" a="1"/>
  <c r="R56" i="4" s="1"/>
  <c r="Z55" i="4" a="1"/>
  <c r="Z55" i="4" s="1"/>
  <c r="Y55" i="4" a="1"/>
  <c r="Y55" i="4" s="1"/>
  <c r="X55" i="4" a="1"/>
  <c r="X55" i="4" s="1"/>
  <c r="W55" i="4" a="1"/>
  <c r="W55" i="4" s="1"/>
  <c r="V55" i="4" a="1"/>
  <c r="V55" i="4" s="1"/>
  <c r="U55" i="4" a="1"/>
  <c r="U55" i="4" s="1"/>
  <c r="T55" i="4" a="1"/>
  <c r="T55" i="4" s="1"/>
  <c r="S55" i="4" a="1"/>
  <c r="S55" i="4" s="1"/>
  <c r="R55" i="4" a="1"/>
  <c r="R55" i="4" s="1"/>
  <c r="Z54" i="4" a="1"/>
  <c r="Z54" i="4" s="1"/>
  <c r="Y54" i="4" a="1"/>
  <c r="Y54" i="4" s="1"/>
  <c r="X54" i="4" a="1"/>
  <c r="X54" i="4" s="1"/>
  <c r="W54" i="4" a="1"/>
  <c r="W54" i="4" s="1"/>
  <c r="V54" i="4" a="1"/>
  <c r="V54" i="4" s="1"/>
  <c r="U54" i="4" a="1"/>
  <c r="U54" i="4" s="1"/>
  <c r="T54" i="4" a="1"/>
  <c r="T54" i="4" s="1"/>
  <c r="S54" i="4" a="1"/>
  <c r="S54" i="4" s="1"/>
  <c r="R54" i="4" a="1"/>
  <c r="R54" i="4" s="1"/>
  <c r="Z53" i="4" a="1"/>
  <c r="Z53" i="4" s="1"/>
  <c r="Y53" i="4" a="1"/>
  <c r="Y53" i="4" s="1"/>
  <c r="X53" i="4" a="1"/>
  <c r="X53" i="4" s="1"/>
  <c r="W53" i="4" a="1"/>
  <c r="W53" i="4" s="1"/>
  <c r="V53" i="4" a="1"/>
  <c r="V53" i="4" s="1"/>
  <c r="U53" i="4" a="1"/>
  <c r="U53" i="4" s="1"/>
  <c r="T53" i="4" a="1"/>
  <c r="T53" i="4" s="1"/>
  <c r="S53" i="4" a="1"/>
  <c r="S53" i="4" s="1"/>
  <c r="R53" i="4" a="1"/>
  <c r="R53" i="4" s="1"/>
  <c r="Z52" i="4" a="1"/>
  <c r="Z52" i="4" s="1"/>
  <c r="Y52" i="4" a="1"/>
  <c r="Y52" i="4" s="1"/>
  <c r="X52" i="4" a="1"/>
  <c r="X52" i="4" s="1"/>
  <c r="W52" i="4" a="1"/>
  <c r="W52" i="4" s="1"/>
  <c r="V52" i="4" a="1"/>
  <c r="V52" i="4" s="1"/>
  <c r="U52" i="4" a="1"/>
  <c r="U52" i="4" s="1"/>
  <c r="T52" i="4" a="1"/>
  <c r="T52" i="4" s="1"/>
  <c r="S52" i="4" a="1"/>
  <c r="S52" i="4" s="1"/>
  <c r="R52" i="4" a="1"/>
  <c r="R52" i="4" s="1"/>
  <c r="Z51" i="4" a="1"/>
  <c r="Z51" i="4" s="1"/>
  <c r="Y51" i="4" a="1"/>
  <c r="Y51" i="4" s="1"/>
  <c r="X51" i="4" a="1"/>
  <c r="X51" i="4" s="1"/>
  <c r="W51" i="4" a="1"/>
  <c r="W51" i="4" s="1"/>
  <c r="V51" i="4" a="1"/>
  <c r="V51" i="4" s="1"/>
  <c r="U51" i="4" a="1"/>
  <c r="U51" i="4" s="1"/>
  <c r="T51" i="4" a="1"/>
  <c r="T51" i="4" s="1"/>
  <c r="S51" i="4" a="1"/>
  <c r="S51" i="4" s="1"/>
  <c r="R51" i="4" a="1"/>
  <c r="R51" i="4" s="1"/>
  <c r="Z50" i="4" a="1"/>
  <c r="Z50" i="4" s="1"/>
  <c r="Y50" i="4" a="1"/>
  <c r="Y50" i="4" s="1"/>
  <c r="X50" i="4" a="1"/>
  <c r="X50" i="4" s="1"/>
  <c r="W50" i="4" a="1"/>
  <c r="W50" i="4" s="1"/>
  <c r="V50" i="4" a="1"/>
  <c r="V50" i="4" s="1"/>
  <c r="U50" i="4" a="1"/>
  <c r="U50" i="4" s="1"/>
  <c r="T50" i="4" a="1"/>
  <c r="T50" i="4" s="1"/>
  <c r="S50" i="4" a="1"/>
  <c r="S50" i="4" s="1"/>
  <c r="R50" i="4" a="1"/>
  <c r="R50" i="4" s="1"/>
  <c r="Z49" i="4" a="1"/>
  <c r="Z49" i="4" s="1"/>
  <c r="Y49" i="4" a="1"/>
  <c r="Y49" i="4" s="1"/>
  <c r="X49" i="4" a="1"/>
  <c r="X49" i="4" s="1"/>
  <c r="W49" i="4" a="1"/>
  <c r="W49" i="4" s="1"/>
  <c r="V49" i="4" a="1"/>
  <c r="V49" i="4" s="1"/>
  <c r="U49" i="4" a="1"/>
  <c r="U49" i="4" s="1"/>
  <c r="T49" i="4" a="1"/>
  <c r="T49" i="4" s="1"/>
  <c r="S49" i="4" a="1"/>
  <c r="S49" i="4" s="1"/>
  <c r="R49" i="4" a="1"/>
  <c r="R49" i="4" s="1"/>
  <c r="Z48" i="4" a="1"/>
  <c r="Z48" i="4" s="1"/>
  <c r="Y48" i="4" a="1"/>
  <c r="Y48" i="4" s="1"/>
  <c r="X48" i="4" a="1"/>
  <c r="X48" i="4" s="1"/>
  <c r="W48" i="4" a="1"/>
  <c r="W48" i="4" s="1"/>
  <c r="V48" i="4" a="1"/>
  <c r="V48" i="4" s="1"/>
  <c r="U48" i="4" a="1"/>
  <c r="U48" i="4" s="1"/>
  <c r="T48" i="4" a="1"/>
  <c r="T48" i="4" s="1"/>
  <c r="S48" i="4" a="1"/>
  <c r="S48" i="4" s="1"/>
  <c r="R48" i="4" a="1"/>
  <c r="R48" i="4" s="1"/>
  <c r="Z47" i="4" a="1"/>
  <c r="Z47" i="4" s="1"/>
  <c r="Y47" i="4" a="1"/>
  <c r="Y47" i="4" s="1"/>
  <c r="X47" i="4" a="1"/>
  <c r="X47" i="4" s="1"/>
  <c r="W47" i="4" a="1"/>
  <c r="W47" i="4" s="1"/>
  <c r="V47" i="4" a="1"/>
  <c r="V47" i="4" s="1"/>
  <c r="U47" i="4" a="1"/>
  <c r="U47" i="4" s="1"/>
  <c r="T47" i="4" a="1"/>
  <c r="T47" i="4" s="1"/>
  <c r="S47" i="4" a="1"/>
  <c r="S47" i="4" s="1"/>
  <c r="R47" i="4" a="1"/>
  <c r="R47" i="4" s="1"/>
  <c r="Z46" i="4" a="1"/>
  <c r="Z46" i="4" s="1"/>
  <c r="Y46" i="4" a="1"/>
  <c r="Y46" i="4" s="1"/>
  <c r="X46" i="4" a="1"/>
  <c r="X46" i="4" s="1"/>
  <c r="W46" i="4" a="1"/>
  <c r="W46" i="4" s="1"/>
  <c r="V46" i="4" a="1"/>
  <c r="V46" i="4" s="1"/>
  <c r="U46" i="4" a="1"/>
  <c r="U46" i="4" s="1"/>
  <c r="T46" i="4" a="1"/>
  <c r="T46" i="4" s="1"/>
  <c r="S46" i="4" a="1"/>
  <c r="S46" i="4" s="1"/>
  <c r="R46" i="4" a="1"/>
  <c r="R46" i="4" s="1"/>
  <c r="Z45" i="4" a="1"/>
  <c r="Z45" i="4" s="1"/>
  <c r="Y45" i="4" a="1"/>
  <c r="Y45" i="4" s="1"/>
  <c r="X45" i="4" a="1"/>
  <c r="X45" i="4" s="1"/>
  <c r="W45" i="4" a="1"/>
  <c r="W45" i="4" s="1"/>
  <c r="V45" i="4" a="1"/>
  <c r="V45" i="4" s="1"/>
  <c r="U45" i="4" a="1"/>
  <c r="U45" i="4" s="1"/>
  <c r="T45" i="4" a="1"/>
  <c r="T45" i="4" s="1"/>
  <c r="S45" i="4" a="1"/>
  <c r="S45" i="4" s="1"/>
  <c r="R45" i="4" a="1"/>
  <c r="R45" i="4" s="1"/>
  <c r="AC35" i="4" a="1"/>
  <c r="AC35" i="4" s="1"/>
  <c r="AB35" i="4" a="1"/>
  <c r="AB35" i="4" s="1"/>
  <c r="AA35" i="4" a="1"/>
  <c r="AA35" i="4" s="1"/>
  <c r="Z35" i="4" a="1"/>
  <c r="Z35" i="4" s="1"/>
  <c r="Y35" i="4" a="1"/>
  <c r="Y35" i="4" s="1"/>
  <c r="X35" i="4" a="1"/>
  <c r="X35" i="4" s="1"/>
  <c r="W35" i="4" a="1"/>
  <c r="W35" i="4" s="1"/>
  <c r="V35" i="4" a="1"/>
  <c r="V35" i="4" s="1"/>
  <c r="U35" i="4" a="1"/>
  <c r="U35" i="4" s="1"/>
  <c r="T35" i="4" a="1"/>
  <c r="T35" i="4" s="1"/>
  <c r="S35" i="4" a="1"/>
  <c r="S35" i="4" s="1"/>
  <c r="R35" i="4" a="1"/>
  <c r="R35" i="4" s="1"/>
  <c r="AC34" i="4" a="1"/>
  <c r="AC34" i="4" s="1"/>
  <c r="AB34" i="4" a="1"/>
  <c r="AB34" i="4" s="1"/>
  <c r="AA34" i="4" a="1"/>
  <c r="AA34" i="4" s="1"/>
  <c r="Z34" i="4" a="1"/>
  <c r="Z34" i="4" s="1"/>
  <c r="Y34" i="4" a="1"/>
  <c r="Y34" i="4" s="1"/>
  <c r="X34" i="4" a="1"/>
  <c r="X34" i="4" s="1"/>
  <c r="W34" i="4" a="1"/>
  <c r="W34" i="4" s="1"/>
  <c r="V34" i="4" a="1"/>
  <c r="V34" i="4" s="1"/>
  <c r="U34" i="4" a="1"/>
  <c r="U34" i="4" s="1"/>
  <c r="T34" i="4" a="1"/>
  <c r="T34" i="4" s="1"/>
  <c r="S34" i="4" a="1"/>
  <c r="S34" i="4" s="1"/>
  <c r="R34" i="4" a="1"/>
  <c r="R34" i="4" s="1"/>
  <c r="AC33" i="4" a="1"/>
  <c r="AC33" i="4" s="1"/>
  <c r="AB33" i="4" a="1"/>
  <c r="AB33" i="4" s="1"/>
  <c r="AA33" i="4" a="1"/>
  <c r="AA33" i="4" s="1"/>
  <c r="Z33" i="4" a="1"/>
  <c r="Z33" i="4" s="1"/>
  <c r="Y33" i="4" a="1"/>
  <c r="Y33" i="4" s="1"/>
  <c r="X33" i="4" a="1"/>
  <c r="X33" i="4" s="1"/>
  <c r="W33" i="4" a="1"/>
  <c r="W33" i="4" s="1"/>
  <c r="V33" i="4" a="1"/>
  <c r="V33" i="4" s="1"/>
  <c r="U33" i="4" a="1"/>
  <c r="U33" i="4" s="1"/>
  <c r="T33" i="4" a="1"/>
  <c r="T33" i="4" s="1"/>
  <c r="S33" i="4" a="1"/>
  <c r="S33" i="4" s="1"/>
  <c r="R33" i="4" a="1"/>
  <c r="R33" i="4" s="1"/>
  <c r="AC32" i="4" a="1"/>
  <c r="AC32" i="4" s="1"/>
  <c r="AB32" i="4" a="1"/>
  <c r="AB32" i="4" s="1"/>
  <c r="AA32" i="4" a="1"/>
  <c r="AA32" i="4" s="1"/>
  <c r="Z32" i="4" a="1"/>
  <c r="Z32" i="4" s="1"/>
  <c r="Y32" i="4" a="1"/>
  <c r="Y32" i="4" s="1"/>
  <c r="X32" i="4" a="1"/>
  <c r="X32" i="4" s="1"/>
  <c r="W32" i="4" a="1"/>
  <c r="W32" i="4" s="1"/>
  <c r="V32" i="4" a="1"/>
  <c r="V32" i="4" s="1"/>
  <c r="U32" i="4" a="1"/>
  <c r="U32" i="4" s="1"/>
  <c r="T32" i="4" a="1"/>
  <c r="T32" i="4" s="1"/>
  <c r="S32" i="4" a="1"/>
  <c r="S32" i="4" s="1"/>
  <c r="R32" i="4" a="1"/>
  <c r="R32" i="4" s="1"/>
  <c r="AC31" i="4" a="1"/>
  <c r="AC31" i="4" s="1"/>
  <c r="AB31" i="4" a="1"/>
  <c r="AB31" i="4" s="1"/>
  <c r="AA31" i="4" a="1"/>
  <c r="AA31" i="4" s="1"/>
  <c r="Z31" i="4" a="1"/>
  <c r="Z31" i="4" s="1"/>
  <c r="Y31" i="4" a="1"/>
  <c r="Y31" i="4" s="1"/>
  <c r="X31" i="4" a="1"/>
  <c r="X31" i="4" s="1"/>
  <c r="W31" i="4" a="1"/>
  <c r="W31" i="4" s="1"/>
  <c r="V31" i="4" a="1"/>
  <c r="V31" i="4" s="1"/>
  <c r="U31" i="4" a="1"/>
  <c r="U31" i="4" s="1"/>
  <c r="T31" i="4" a="1"/>
  <c r="T31" i="4" s="1"/>
  <c r="S31" i="4" a="1"/>
  <c r="S31" i="4" s="1"/>
  <c r="R31" i="4" a="1"/>
  <c r="R31" i="4" s="1"/>
  <c r="AC30" i="4" a="1"/>
  <c r="AC30" i="4" s="1"/>
  <c r="AB30" i="4" a="1"/>
  <c r="AB30" i="4" s="1"/>
  <c r="AA30" i="4" a="1"/>
  <c r="AA30" i="4" s="1"/>
  <c r="Z30" i="4" a="1"/>
  <c r="Z30" i="4" s="1"/>
  <c r="Y30" i="4" a="1"/>
  <c r="Y30" i="4" s="1"/>
  <c r="X30" i="4" a="1"/>
  <c r="X30" i="4" s="1"/>
  <c r="W30" i="4" a="1"/>
  <c r="W30" i="4" s="1"/>
  <c r="V30" i="4" a="1"/>
  <c r="V30" i="4" s="1"/>
  <c r="U30" i="4" a="1"/>
  <c r="U30" i="4" s="1"/>
  <c r="T30" i="4" a="1"/>
  <c r="T30" i="4" s="1"/>
  <c r="S30" i="4" a="1"/>
  <c r="S30" i="4" s="1"/>
  <c r="R30" i="4" a="1"/>
  <c r="R30" i="4" s="1"/>
  <c r="AC29" i="4" a="1"/>
  <c r="AC29" i="4" s="1"/>
  <c r="AB29" i="4" a="1"/>
  <c r="AB29" i="4" s="1"/>
  <c r="AA29" i="4" a="1"/>
  <c r="AA29" i="4" s="1"/>
  <c r="Z29" i="4" a="1"/>
  <c r="Z29" i="4" s="1"/>
  <c r="Y29" i="4" a="1"/>
  <c r="Y29" i="4" s="1"/>
  <c r="X29" i="4" a="1"/>
  <c r="X29" i="4" s="1"/>
  <c r="W29" i="4" a="1"/>
  <c r="W29" i="4" s="1"/>
  <c r="V29" i="4" a="1"/>
  <c r="V29" i="4" s="1"/>
  <c r="U29" i="4" a="1"/>
  <c r="U29" i="4" s="1"/>
  <c r="T29" i="4" a="1"/>
  <c r="T29" i="4" s="1"/>
  <c r="S29" i="4" a="1"/>
  <c r="S29" i="4" s="1"/>
  <c r="R29" i="4" a="1"/>
  <c r="R29" i="4" s="1"/>
  <c r="AC28" i="4" a="1"/>
  <c r="AC28" i="4" s="1"/>
  <c r="AB28" i="4" a="1"/>
  <c r="AB28" i="4" s="1"/>
  <c r="AA28" i="4" a="1"/>
  <c r="AA28" i="4" s="1"/>
  <c r="Z28" i="4" a="1"/>
  <c r="Z28" i="4" s="1"/>
  <c r="Y28" i="4" a="1"/>
  <c r="Y28" i="4" s="1"/>
  <c r="X28" i="4" a="1"/>
  <c r="X28" i="4" s="1"/>
  <c r="W28" i="4" a="1"/>
  <c r="W28" i="4" s="1"/>
  <c r="V28" i="4" a="1"/>
  <c r="V28" i="4" s="1"/>
  <c r="U28" i="4" a="1"/>
  <c r="U28" i="4" s="1"/>
  <c r="T28" i="4" a="1"/>
  <c r="T28" i="4" s="1"/>
  <c r="S28" i="4" a="1"/>
  <c r="S28" i="4" s="1"/>
  <c r="R28" i="4" a="1"/>
  <c r="R28" i="4" s="1"/>
  <c r="AC27" i="4" a="1"/>
  <c r="AC27" i="4" s="1"/>
  <c r="AB27" i="4" a="1"/>
  <c r="AB27" i="4" s="1"/>
  <c r="AA27" i="4" a="1"/>
  <c r="AA27" i="4" s="1"/>
  <c r="Z27" i="4" a="1"/>
  <c r="Z27" i="4" s="1"/>
  <c r="Y27" i="4" a="1"/>
  <c r="Y27" i="4" s="1"/>
  <c r="X27" i="4" a="1"/>
  <c r="X27" i="4" s="1"/>
  <c r="W27" i="4" a="1"/>
  <c r="W27" i="4" s="1"/>
  <c r="V27" i="4" a="1"/>
  <c r="V27" i="4" s="1"/>
  <c r="U27" i="4" a="1"/>
  <c r="U27" i="4" s="1"/>
  <c r="T27" i="4" a="1"/>
  <c r="T27" i="4" s="1"/>
  <c r="S27" i="4" a="1"/>
  <c r="S27" i="4" s="1"/>
  <c r="R27" i="4" a="1"/>
  <c r="R27" i="4" s="1"/>
  <c r="AC26" i="4" a="1"/>
  <c r="AC26" i="4" s="1"/>
  <c r="AB26" i="4" a="1"/>
  <c r="AB26" i="4" s="1"/>
  <c r="AA26" i="4" a="1"/>
  <c r="AA26" i="4" s="1"/>
  <c r="Z26" i="4" a="1"/>
  <c r="Z26" i="4" s="1"/>
  <c r="Y26" i="4" a="1"/>
  <c r="Y26" i="4" s="1"/>
  <c r="X26" i="4" a="1"/>
  <c r="X26" i="4" s="1"/>
  <c r="W26" i="4" a="1"/>
  <c r="W26" i="4" s="1"/>
  <c r="V26" i="4" a="1"/>
  <c r="V26" i="4" s="1"/>
  <c r="U26" i="4" a="1"/>
  <c r="U26" i="4" s="1"/>
  <c r="T26" i="4" a="1"/>
  <c r="T26" i="4" s="1"/>
  <c r="S26" i="4" a="1"/>
  <c r="S26" i="4" s="1"/>
  <c r="R26" i="4" a="1"/>
  <c r="R26" i="4" s="1"/>
  <c r="AC25" i="4" a="1"/>
  <c r="AC25" i="4" s="1"/>
  <c r="AB25" i="4" a="1"/>
  <c r="AB25" i="4" s="1"/>
  <c r="AA25" i="4" a="1"/>
  <c r="AA25" i="4" s="1"/>
  <c r="Z25" i="4" a="1"/>
  <c r="Z25" i="4" s="1"/>
  <c r="Y25" i="4" a="1"/>
  <c r="Y25" i="4" s="1"/>
  <c r="X25" i="4" a="1"/>
  <c r="X25" i="4" s="1"/>
  <c r="W25" i="4" a="1"/>
  <c r="W25" i="4" s="1"/>
  <c r="V25" i="4" a="1"/>
  <c r="V25" i="4" s="1"/>
  <c r="U25" i="4" a="1"/>
  <c r="U25" i="4" s="1"/>
  <c r="T25" i="4" a="1"/>
  <c r="T25" i="4" s="1"/>
  <c r="S25" i="4" a="1"/>
  <c r="S25" i="4" s="1"/>
  <c r="R25" i="4" a="1"/>
  <c r="R25" i="4" s="1"/>
  <c r="AC24" i="4" a="1"/>
  <c r="AC24" i="4" s="1"/>
  <c r="AB24" i="4" a="1"/>
  <c r="AB24" i="4" s="1"/>
  <c r="AA24" i="4" a="1"/>
  <c r="AA24" i="4" s="1"/>
  <c r="Z24" i="4" a="1"/>
  <c r="Z24" i="4" s="1"/>
  <c r="Y24" i="4" a="1"/>
  <c r="Y24" i="4" s="1"/>
  <c r="X24" i="4" a="1"/>
  <c r="X24" i="4" s="1"/>
  <c r="W24" i="4" a="1"/>
  <c r="W24" i="4" s="1"/>
  <c r="V24" i="4" a="1"/>
  <c r="V24" i="4" s="1"/>
  <c r="U24" i="4" a="1"/>
  <c r="U24" i="4" s="1"/>
  <c r="T24" i="4" a="1"/>
  <c r="T24" i="4" s="1"/>
  <c r="S24" i="4" a="1"/>
  <c r="S24" i="4" s="1"/>
  <c r="R24" i="4" a="1"/>
  <c r="R24" i="4" s="1"/>
  <c r="AC23" i="4" a="1"/>
  <c r="AC23" i="4" s="1"/>
  <c r="AB23" i="4" a="1"/>
  <c r="AB23" i="4" s="1"/>
  <c r="AA23" i="4" a="1"/>
  <c r="AA23" i="4" s="1"/>
  <c r="Z23" i="4" a="1"/>
  <c r="Z23" i="4" s="1"/>
  <c r="Y23" i="4" a="1"/>
  <c r="Y23" i="4" s="1"/>
  <c r="X23" i="4" a="1"/>
  <c r="X23" i="4" s="1"/>
  <c r="W23" i="4" a="1"/>
  <c r="W23" i="4" s="1"/>
  <c r="V23" i="4" a="1"/>
  <c r="V23" i="4" s="1"/>
  <c r="U23" i="4" a="1"/>
  <c r="U23" i="4" s="1"/>
  <c r="T23" i="4" a="1"/>
  <c r="T23" i="4" s="1"/>
  <c r="S23" i="4" a="1"/>
  <c r="S23" i="4" s="1"/>
  <c r="R23" i="4" a="1"/>
  <c r="R23" i="4" s="1"/>
  <c r="AC22" i="4" a="1"/>
  <c r="AC22" i="4" s="1"/>
  <c r="AB22" i="4" a="1"/>
  <c r="AB22" i="4" s="1"/>
  <c r="AA22" i="4" a="1"/>
  <c r="AA22" i="4" s="1"/>
  <c r="Z22" i="4" a="1"/>
  <c r="Z22" i="4" s="1"/>
  <c r="Y22" i="4" a="1"/>
  <c r="Y22" i="4" s="1"/>
  <c r="X22" i="4" a="1"/>
  <c r="X22" i="4" s="1"/>
  <c r="W22" i="4" a="1"/>
  <c r="W22" i="4" s="1"/>
  <c r="V22" i="4" a="1"/>
  <c r="V22" i="4" s="1"/>
  <c r="U22" i="4" a="1"/>
  <c r="U22" i="4" s="1"/>
  <c r="T22" i="4" a="1"/>
  <c r="T22" i="4" s="1"/>
  <c r="S22" i="4" a="1"/>
  <c r="S22" i="4" s="1"/>
  <c r="R22" i="4" a="1"/>
  <c r="R22" i="4" s="1"/>
  <c r="AC21" i="4" a="1"/>
  <c r="AC21" i="4" s="1"/>
  <c r="AB21" i="4" a="1"/>
  <c r="AB21" i="4" s="1"/>
  <c r="AA21" i="4" a="1"/>
  <c r="AA21" i="4" s="1"/>
  <c r="Z21" i="4" a="1"/>
  <c r="Z21" i="4" s="1"/>
  <c r="Y21" i="4" a="1"/>
  <c r="Y21" i="4" s="1"/>
  <c r="X21" i="4" a="1"/>
  <c r="X21" i="4" s="1"/>
  <c r="W21" i="4" a="1"/>
  <c r="W21" i="4" s="1"/>
  <c r="V21" i="4" a="1"/>
  <c r="V21" i="4" s="1"/>
  <c r="U21" i="4" a="1"/>
  <c r="U21" i="4" s="1"/>
  <c r="T21" i="4" a="1"/>
  <c r="T21" i="4" s="1"/>
  <c r="S21" i="4" a="1"/>
  <c r="S21" i="4" s="1"/>
  <c r="R21" i="4" a="1"/>
  <c r="R21" i="4" s="1"/>
  <c r="AC20" i="4" a="1"/>
  <c r="AC20" i="4" s="1"/>
  <c r="AB20" i="4" a="1"/>
  <c r="AB20" i="4" s="1"/>
  <c r="AA20" i="4" a="1"/>
  <c r="AA20" i="4" s="1"/>
  <c r="Z20" i="4" a="1"/>
  <c r="Z20" i="4" s="1"/>
  <c r="Y20" i="4" a="1"/>
  <c r="Y20" i="4" s="1"/>
  <c r="X20" i="4" a="1"/>
  <c r="X20" i="4" s="1"/>
  <c r="W20" i="4" a="1"/>
  <c r="W20" i="4" s="1"/>
  <c r="V20" i="4" a="1"/>
  <c r="V20" i="4" s="1"/>
  <c r="U20" i="4" a="1"/>
  <c r="U20" i="4" s="1"/>
  <c r="T20" i="4" a="1"/>
  <c r="T20" i="4" s="1"/>
  <c r="S20" i="4" a="1"/>
  <c r="S20" i="4" s="1"/>
  <c r="R20" i="4" a="1"/>
  <c r="R20" i="4" s="1"/>
  <c r="AC19" i="4" a="1"/>
  <c r="AC19" i="4" s="1"/>
  <c r="AB19" i="4" a="1"/>
  <c r="AB19" i="4" s="1"/>
  <c r="AA19" i="4" a="1"/>
  <c r="AA19" i="4" s="1"/>
  <c r="Z19" i="4" a="1"/>
  <c r="Z19" i="4" s="1"/>
  <c r="Y19" i="4" a="1"/>
  <c r="Y19" i="4" s="1"/>
  <c r="X19" i="4" a="1"/>
  <c r="X19" i="4" s="1"/>
  <c r="W19" i="4" a="1"/>
  <c r="W19" i="4" s="1"/>
  <c r="V19" i="4" a="1"/>
  <c r="V19" i="4" s="1"/>
  <c r="U19" i="4" a="1"/>
  <c r="U19" i="4" s="1"/>
  <c r="T19" i="4" a="1"/>
  <c r="T19" i="4" s="1"/>
  <c r="S19" i="4" a="1"/>
  <c r="S19" i="4" s="1"/>
  <c r="R19" i="4" a="1"/>
  <c r="R19" i="4" s="1"/>
  <c r="E15" i="4" a="1"/>
  <c r="E15" i="4" s="1"/>
  <c r="E14" i="4" a="1"/>
  <c r="E14" i="4" s="1"/>
  <c r="E13" i="4" a="1"/>
  <c r="E13" i="4" s="1"/>
  <c r="E12" i="4" a="1"/>
  <c r="E12" i="4" s="1"/>
  <c r="L10" i="10" a="1"/>
  <c r="L10" i="10" s="1"/>
  <c r="P10" i="10" s="1"/>
  <c r="L11" i="10" a="1"/>
  <c r="L11" i="10" s="1"/>
  <c r="P11" i="10" s="1"/>
  <c r="L12" i="10" a="1"/>
  <c r="L12" i="10" s="1"/>
  <c r="P12" i="10" s="1"/>
  <c r="L13" i="10" a="1"/>
  <c r="L13" i="10" s="1"/>
  <c r="L14" i="10" a="1"/>
  <c r="L14" i="10" s="1"/>
  <c r="V12" i="10"/>
  <c r="V11" i="10"/>
  <c r="V10" i="10"/>
  <c r="CI26" i="5" l="1"/>
  <c r="CI27" i="5"/>
  <c r="CI28" i="5"/>
  <c r="CI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B30" i="5"/>
  <c r="CD35" i="5" l="1"/>
  <c r="CD36" i="5"/>
  <c r="CE35" i="5"/>
  <c r="CE36" i="5"/>
  <c r="CC45" i="5"/>
  <c r="CC36" i="5"/>
  <c r="CC35" i="5"/>
  <c r="CC38" i="5" l="1"/>
  <c r="CC46" i="5" s="1"/>
  <c r="CC40" i="5"/>
  <c r="CC48" i="5" s="1"/>
  <c r="CC39" i="5"/>
  <c r="CC47" i="5" s="1"/>
  <c r="D15" i="4"/>
  <c r="CC49" i="5" l="1"/>
  <c r="U10" i="10" l="1"/>
  <c r="U12" i="10"/>
  <c r="U11" i="10"/>
  <c r="Q11" i="10"/>
  <c r="Q10" i="10"/>
  <c r="U13" i="10"/>
  <c r="Q14" i="10"/>
  <c r="M10" i="10"/>
  <c r="Q12" i="10"/>
  <c r="M13" i="10"/>
  <c r="M12" i="10"/>
  <c r="H38" i="3"/>
  <c r="M14" i="10"/>
  <c r="U16" i="10"/>
  <c r="U15" i="10"/>
  <c r="Q16" i="10"/>
  <c r="Q15" i="10"/>
  <c r="M11" i="10"/>
  <c r="U14" i="10"/>
  <c r="Q1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tc={C81FC8DC-4BCB-4EF1-950E-608978C6EA10}</author>
    <author>tc={E72E7D3B-D0FD-4D20-8869-1D27F534F9CA}</author>
    <author>tc={188608D6-0010-4068-AFC7-26B4948FDB2F}</author>
    <author>tc={19808E90-9D4B-4883-AF1D-C1EF67F70703}</author>
    <author>tc={AC63B301-B267-4549-BCC6-31871370A4B4}</author>
    <author>tc={2051D3FB-171A-46C9-8F9C-2ECB55136CA8}</author>
    <author>tc={AB3C0982-FB27-49BC-B5AE-D8DE91B61866}</author>
    <author>tc={D76BE029-6505-4070-A4B4-7AA1BFED28AF}</author>
    <author>tc={34DFA07D-7557-46A5-AC8A-8C69B9A14FFF}</author>
    <author>tc={D4549513-5E69-452B-9A89-2F538545825A}</author>
    <author>tc={AF70D563-4977-4E4E-A5D0-D7AB9BF2C18F}</author>
    <author>tc={530ED68B-978D-4414-BD0F-123DC2A9085D}</author>
    <author>Antonia Mattos</author>
    <author>Jason Martins</author>
    <author>tc={C107E2E7-DDCC-4C91-9ABD-3C5EA1A6D540}</author>
  </authors>
  <commentList>
    <comment ref="H10" authorId="0" shapeId="0" xr:uid="{C81FC8DC-4BCB-4EF1-950E-608978C6EA10}">
      <text>
        <t>[Threaded comment]
Your version of Excel allows you to read this threaded comment; however, any edits to it will get removed if the file is opened in a newer version of Excel. Learn more: https://go.microsoft.com/fwlink/?linkid=870924
Comment:
    Total lifetime levelised capex (3.5% discount rate)</t>
      </text>
    </comment>
    <comment ref="I10" authorId="1" shapeId="0" xr:uid="{E72E7D3B-D0FD-4D20-8869-1D27F534F9CA}">
      <text>
        <t>[Threaded comment]
Your version of Excel allows you to read this threaded comment; however, any edits to it will get removed if the file is opened in a newer version of Excel. Learn more: https://go.microsoft.com/fwlink/?linkid=870924
Comment:
    OPTIONAL</t>
      </text>
    </comment>
    <comment ref="J10" authorId="2" shapeId="0" xr:uid="{188608D6-0010-4068-AFC7-26B4948FDB2F}">
      <text>
        <t>[Threaded comment]
Your version of Excel allows you to read this threaded comment; however, any edits to it will get removed if the file is opened in a newer version of Excel. Learn more: https://go.microsoft.com/fwlink/?linkid=870924
Comment:
    Total lifetime levelised opex (3.5% discount rate)</t>
      </text>
    </comment>
    <comment ref="K10" authorId="3" shapeId="0" xr:uid="{19808E90-9D4B-4883-AF1D-C1EF67F70703}">
      <text>
        <t>[Threaded comment]
Your version of Excel allows you to read this threaded comment; however, any edits to it will get removed if the file is opened in a newer version of Excel. Learn more: https://go.microsoft.com/fwlink/?linkid=870924
Comment:
    Reference size of plant associated with cost estimate</t>
      </text>
    </comment>
    <comment ref="L10" authorId="4" shapeId="0" xr:uid="{AC63B301-B267-4549-BCC6-31871370A4B4}">
      <text>
        <t>[Threaded comment]
Your version of Excel allows you to read this threaded comment; however, any edits to it will get removed if the file is opened in a newer version of Excel. Learn more: https://go.microsoft.com/fwlink/?linkid=870924
Comment:
    Scaling factor to calculate cost for different site size (use 0.67 if data is not available).</t>
      </text>
    </comment>
    <comment ref="N10" authorId="5" shapeId="0" xr:uid="{2051D3FB-171A-46C9-8F9C-2ECB55136CA8}">
      <text>
        <t>[Threaded comment]
Your version of Excel allows you to read this threaded comment; however, any edits to it will get removed if the file is opened in a newer version of Excel. Learn more: https://go.microsoft.com/fwlink/?linkid=870924
Comment:
    Heating demand (kWh) per tCO2 of captured</t>
      </text>
    </comment>
    <comment ref="O10" authorId="6" shapeId="0" xr:uid="{AB3C0982-FB27-49BC-B5AE-D8DE91B61866}">
      <text>
        <t>[Threaded comment]
Your version of Excel allows you to read this threaded comment; however, any edits to it will get removed if the file is opened in a newer version of Excel. Learn more: https://go.microsoft.com/fwlink/?linkid=870924
Comment:
    Electricity demand (kWh) per tCO2 of captured</t>
      </text>
    </comment>
    <comment ref="P10" authorId="7" shapeId="0" xr:uid="{D76BE029-6505-4070-A4B4-7AA1BFED28AF}">
      <text>
        <t>[Threaded comment]
Your version of Excel allows you to read this threaded comment; however, any edits to it will get removed if the file is opened in a newer version of Excel. Learn more: https://go.microsoft.com/fwlink/?linkid=870924
Comment:
    Assumed rate for operation of capture technologies presently and in the short-term (i.e. 2020s)</t>
      </text>
    </comment>
    <comment ref="Q10" authorId="8" shapeId="0" xr:uid="{34DFA07D-7557-46A5-AC8A-8C69B9A14FFF}">
      <text>
        <t>[Threaded comment]
Your version of Excel allows you to read this threaded comment; however, any edits to it will get removed if the file is opened in a newer version of Excel. Learn more: https://go.microsoft.com/fwlink/?linkid=870924
Comment:
    Assumed rate for operation of capture technologies in the long-term (i.e. post 2030)</t>
      </text>
    </comment>
    <comment ref="S10" authorId="9" shapeId="0" xr:uid="{D4549513-5E69-452B-9A89-2F538545825A}">
      <text>
        <t>[Threaded comment]
Your version of Excel allows you to read this threaded comment; however, any edits to it will get removed if the file is opened in a newer version of Excel. Learn more: https://go.microsoft.com/fwlink/?linkid=870924
Comment:
    Year when first operation could occur</t>
      </text>
    </comment>
    <comment ref="T10" authorId="10" shapeId="0" xr:uid="{AF70D563-4977-4E4E-A5D0-D7AB9BF2C18F}">
      <text>
        <t>[Threaded comment]
Your version of Excel allows you to read this threaded comment; however, any edits to it will get removed if the file is opened in a newer version of Excel. Learn more: https://go.microsoft.com/fwlink/?linkid=870924
Comment:
    IF DATA IS AVAILABLE
e.g. Timescales and % cost reduction due to technology learning from FOAK to SOAK to NOAK</t>
      </text>
    </comment>
    <comment ref="U10" authorId="11" shapeId="0" xr:uid="{530ED68B-978D-4414-BD0F-123DC2A9085D}">
      <text>
        <t>[Threaded comment]
Your version of Excel allows you to read this threaded comment; however, any edits to it will get removed if the file is opened in a newer version of Excel. Learn more: https://go.microsoft.com/fwlink/?linkid=870924
Comment:
    Estimated % range for metrics
e.g. -50% / +100% for Capex</t>
      </text>
    </comment>
    <comment ref="H11" authorId="12" shapeId="0" xr:uid="{F56176EB-3317-4955-B3A6-3B86FD17CFDF}">
      <text>
        <r>
          <rPr>
            <b/>
            <sz val="9"/>
            <color indexed="81"/>
            <rFont val="Tahoma"/>
            <family val="2"/>
          </rPr>
          <t>Antonia Mattos:</t>
        </r>
        <r>
          <rPr>
            <sz val="9"/>
            <color indexed="81"/>
            <rFont val="Tahoma"/>
            <family val="2"/>
          </rPr>
          <t xml:space="preserve">
ref 1</t>
        </r>
      </text>
    </comment>
    <comment ref="J11" authorId="12" shapeId="0" xr:uid="{9D5706C1-5F10-4394-A0DA-6F0789B6E5FF}">
      <text>
        <r>
          <rPr>
            <b/>
            <sz val="9"/>
            <color indexed="81"/>
            <rFont val="Tahoma"/>
            <family val="2"/>
          </rPr>
          <t>Antonia Mattos:</t>
        </r>
        <r>
          <rPr>
            <sz val="9"/>
            <color indexed="81"/>
            <rFont val="Tahoma"/>
            <family val="2"/>
          </rPr>
          <t xml:space="preserve">
ref 1</t>
        </r>
      </text>
    </comment>
    <comment ref="M11" authorId="13" shapeId="0" xr:uid="{7F232F68-9ED8-4198-A5CB-92AC7713A834}">
      <text>
        <r>
          <rPr>
            <b/>
            <sz val="9"/>
            <color indexed="81"/>
            <rFont val="Tahoma"/>
            <family val="2"/>
          </rPr>
          <t>Jason Martins:</t>
        </r>
        <r>
          <rPr>
            <sz val="9"/>
            <color indexed="81"/>
            <rFont val="Tahoma"/>
            <family val="2"/>
          </rPr>
          <t xml:space="preserve">
ref 3</t>
        </r>
      </text>
    </comment>
    <comment ref="N11" authorId="13" shapeId="0" xr:uid="{81050347-F2CE-4301-A550-47E79C241348}">
      <text>
        <r>
          <rPr>
            <b/>
            <sz val="9"/>
            <color indexed="81"/>
            <rFont val="Tahoma"/>
            <family val="2"/>
          </rPr>
          <t>Jason Martins:</t>
        </r>
        <r>
          <rPr>
            <sz val="9"/>
            <color indexed="81"/>
            <rFont val="Tahoma"/>
            <family val="2"/>
          </rPr>
          <t xml:space="preserve">
ref 2</t>
        </r>
      </text>
    </comment>
    <comment ref="O11" authorId="13" shapeId="0" xr:uid="{0CF3E743-7738-4BB7-AD26-5966E9813F18}">
      <text>
        <r>
          <rPr>
            <b/>
            <sz val="9"/>
            <color indexed="81"/>
            <rFont val="Tahoma"/>
            <family val="2"/>
          </rPr>
          <t>Jason Martins:</t>
        </r>
        <r>
          <rPr>
            <sz val="9"/>
            <color indexed="81"/>
            <rFont val="Tahoma"/>
            <family val="2"/>
          </rPr>
          <t xml:space="preserve">
ref 2
</t>
        </r>
      </text>
    </comment>
    <comment ref="P11" authorId="13" shapeId="0" xr:uid="{299FE8B5-2BC5-42E5-9D68-9155F05FEC47}">
      <text>
        <r>
          <rPr>
            <b/>
            <sz val="9"/>
            <color indexed="81"/>
            <rFont val="Tahoma"/>
            <family val="2"/>
          </rPr>
          <t>Jason Martins:</t>
        </r>
        <r>
          <rPr>
            <sz val="9"/>
            <color indexed="81"/>
            <rFont val="Tahoma"/>
            <family val="2"/>
          </rPr>
          <t xml:space="preserve">
ref 1, 2 and 7</t>
        </r>
      </text>
    </comment>
    <comment ref="Q11" authorId="13" shapeId="0" xr:uid="{A3E12ECA-B81B-496E-A0A2-54AEF221D221}">
      <text>
        <r>
          <rPr>
            <b/>
            <sz val="9"/>
            <color indexed="81"/>
            <rFont val="Tahoma"/>
            <family val="2"/>
          </rPr>
          <t>Jason Martins:</t>
        </r>
        <r>
          <rPr>
            <sz val="9"/>
            <color indexed="81"/>
            <rFont val="Tahoma"/>
            <family val="2"/>
          </rPr>
          <t xml:space="preserve">
For assumptions on 95% capture rate:
ref 2 and 7</t>
        </r>
      </text>
    </comment>
    <comment ref="S11" authorId="13" shapeId="0" xr:uid="{27DA2CA9-48AB-427D-BCAA-948AEACEEDD7}">
      <text>
        <r>
          <rPr>
            <b/>
            <sz val="9"/>
            <color indexed="81"/>
            <rFont val="Tahoma"/>
            <family val="2"/>
          </rPr>
          <t>Jason Martins:</t>
        </r>
        <r>
          <rPr>
            <sz val="9"/>
            <color indexed="81"/>
            <rFont val="Tahoma"/>
            <family val="2"/>
          </rPr>
          <t xml:space="preserve">
ref 2 and 6</t>
        </r>
      </text>
    </comment>
    <comment ref="T11" authorId="13" shapeId="0" xr:uid="{7FB8D0FB-5F2B-439C-9815-737AAF80183D}">
      <text>
        <r>
          <rPr>
            <b/>
            <sz val="9"/>
            <color indexed="81"/>
            <rFont val="Tahoma"/>
            <family val="2"/>
          </rPr>
          <t>Jason Martins:</t>
        </r>
        <r>
          <rPr>
            <sz val="9"/>
            <color indexed="81"/>
            <rFont val="Tahoma"/>
            <family val="2"/>
          </rPr>
          <t xml:space="preserve">
ref 2</t>
        </r>
      </text>
    </comment>
    <comment ref="U11" authorId="13" shapeId="0" xr:uid="{D5B0C182-7D83-4425-B735-23EED3D683C8}">
      <text>
        <r>
          <rPr>
            <b/>
            <sz val="9"/>
            <color indexed="81"/>
            <rFont val="Tahoma"/>
            <family val="2"/>
          </rPr>
          <t>Jason Martins:</t>
        </r>
        <r>
          <rPr>
            <sz val="9"/>
            <color indexed="81"/>
            <rFont val="Tahoma"/>
            <family val="2"/>
          </rPr>
          <t xml:space="preserve">
Suggest this is viewed as a 95% confidence interval on the costs. Technologies are at the pre-FEED/FEED stage of technology development. Uncertainty range assumptions from team project experience and recent literature (ref 8).</t>
        </r>
      </text>
    </comment>
    <comment ref="H12" authorId="13" shapeId="0" xr:uid="{8E015E7D-46E1-480D-B559-866E72F8E997}">
      <text>
        <r>
          <rPr>
            <b/>
            <sz val="9"/>
            <color indexed="81"/>
            <rFont val="Tahoma"/>
            <family val="2"/>
          </rPr>
          <t>Jason Martins:</t>
        </r>
        <r>
          <rPr>
            <sz val="9"/>
            <color indexed="81"/>
            <rFont val="Tahoma"/>
            <family val="2"/>
          </rPr>
          <t xml:space="preserve">
ref 1</t>
        </r>
      </text>
    </comment>
    <comment ref="J12" authorId="13" shapeId="0" xr:uid="{2F403130-3EF5-4DC2-B303-8FF25F0296D9}">
      <text>
        <r>
          <rPr>
            <b/>
            <sz val="9"/>
            <color indexed="81"/>
            <rFont val="Tahoma"/>
            <family val="2"/>
          </rPr>
          <t>Jason Martins:</t>
        </r>
        <r>
          <rPr>
            <sz val="9"/>
            <color indexed="81"/>
            <rFont val="Tahoma"/>
            <family val="2"/>
          </rPr>
          <t xml:space="preserve">
ref 1</t>
        </r>
      </text>
    </comment>
    <comment ref="N12" authorId="13" shapeId="0" xr:uid="{F2FF7437-A5B8-487C-8E98-FFB4B756D0A8}">
      <text>
        <r>
          <rPr>
            <b/>
            <sz val="9"/>
            <color indexed="81"/>
            <rFont val="Tahoma"/>
            <family val="2"/>
          </rPr>
          <t>Jason Martins:</t>
        </r>
        <r>
          <rPr>
            <sz val="9"/>
            <color indexed="81"/>
            <rFont val="Tahoma"/>
            <family val="2"/>
          </rPr>
          <t xml:space="preserve">
ref 2</t>
        </r>
      </text>
    </comment>
    <comment ref="O12" authorId="13" shapeId="0" xr:uid="{8DA71A1E-C6A3-4F69-BBC0-EBFF8A7410A7}">
      <text>
        <r>
          <rPr>
            <b/>
            <sz val="9"/>
            <color indexed="81"/>
            <rFont val="Tahoma"/>
            <family val="2"/>
          </rPr>
          <t>Jason Martins:</t>
        </r>
        <r>
          <rPr>
            <sz val="9"/>
            <color indexed="81"/>
            <rFont val="Tahoma"/>
            <family val="2"/>
          </rPr>
          <t xml:space="preserve">
ref 2</t>
        </r>
      </text>
    </comment>
    <comment ref="S12" authorId="13" shapeId="0" xr:uid="{A66613F4-914C-4AF0-A8F5-853C000A0574}">
      <text>
        <r>
          <rPr>
            <b/>
            <sz val="9"/>
            <color indexed="81"/>
            <rFont val="Tahoma"/>
            <family val="2"/>
          </rPr>
          <t>Jason Martins:</t>
        </r>
        <r>
          <rPr>
            <sz val="9"/>
            <color indexed="81"/>
            <rFont val="Tahoma"/>
            <family val="2"/>
          </rPr>
          <t xml:space="preserve">
ref 2</t>
        </r>
      </text>
    </comment>
    <comment ref="T12" authorId="13" shapeId="0" xr:uid="{42901065-E379-411C-9EB9-71E46A48025A}">
      <text>
        <r>
          <rPr>
            <b/>
            <sz val="9"/>
            <color indexed="81"/>
            <rFont val="Tahoma"/>
            <family val="2"/>
          </rPr>
          <t>Jason Martins:</t>
        </r>
        <r>
          <rPr>
            <sz val="9"/>
            <color indexed="81"/>
            <rFont val="Tahoma"/>
            <family val="2"/>
          </rPr>
          <t xml:space="preserve">
ref 2</t>
        </r>
      </text>
    </comment>
    <comment ref="H13" authorId="13" shapeId="0" xr:uid="{644E3D6B-6098-4CCA-8E74-886B88858CF7}">
      <text>
        <r>
          <rPr>
            <b/>
            <sz val="9"/>
            <color indexed="81"/>
            <rFont val="Tahoma"/>
            <family val="2"/>
          </rPr>
          <t>Jason Martins:</t>
        </r>
        <r>
          <rPr>
            <sz val="9"/>
            <color indexed="81"/>
            <rFont val="Tahoma"/>
            <family val="2"/>
          </rPr>
          <t xml:space="preserve">
ref 1</t>
        </r>
      </text>
    </comment>
    <comment ref="J13" authorId="13" shapeId="0" xr:uid="{48030A7D-8863-4A78-B987-C754346A992C}">
      <text>
        <r>
          <rPr>
            <b/>
            <sz val="9"/>
            <color indexed="81"/>
            <rFont val="Tahoma"/>
            <family val="2"/>
          </rPr>
          <t>Jason Martins:</t>
        </r>
        <r>
          <rPr>
            <sz val="9"/>
            <color indexed="81"/>
            <rFont val="Tahoma"/>
            <family val="2"/>
          </rPr>
          <t xml:space="preserve">
ref 1</t>
        </r>
      </text>
    </comment>
    <comment ref="N13" authorId="13" shapeId="0" xr:uid="{0DE517D8-7869-43A4-948A-9370D11F51B8}">
      <text>
        <r>
          <rPr>
            <b/>
            <sz val="9"/>
            <color indexed="81"/>
            <rFont val="Tahoma"/>
            <family val="2"/>
          </rPr>
          <t>Jason Martins:</t>
        </r>
        <r>
          <rPr>
            <sz val="9"/>
            <color indexed="81"/>
            <rFont val="Tahoma"/>
            <family val="2"/>
          </rPr>
          <t xml:space="preserve">
ref 2</t>
        </r>
      </text>
    </comment>
    <comment ref="O13" authorId="13" shapeId="0" xr:uid="{2C6E4642-8BC7-43D7-8564-62F0F006C344}">
      <text>
        <r>
          <rPr>
            <b/>
            <sz val="9"/>
            <color indexed="81"/>
            <rFont val="Tahoma"/>
            <family val="2"/>
          </rPr>
          <t>Jason Martins:</t>
        </r>
        <r>
          <rPr>
            <sz val="9"/>
            <color indexed="81"/>
            <rFont val="Tahoma"/>
            <family val="2"/>
          </rPr>
          <t xml:space="preserve">
ref 2</t>
        </r>
      </text>
    </comment>
    <comment ref="S13" authorId="13" shapeId="0" xr:uid="{C5B55104-33D5-4303-AD31-E7BEA7711935}">
      <text>
        <r>
          <rPr>
            <b/>
            <sz val="9"/>
            <color indexed="81"/>
            <rFont val="Tahoma"/>
            <family val="2"/>
          </rPr>
          <t>Jason Martins:</t>
        </r>
        <r>
          <rPr>
            <sz val="9"/>
            <color indexed="81"/>
            <rFont val="Tahoma"/>
            <family val="2"/>
          </rPr>
          <t xml:space="preserve">
ref 2 and 6</t>
        </r>
      </text>
    </comment>
    <comment ref="T13" authorId="13" shapeId="0" xr:uid="{2B5C1067-BF13-4EAC-8974-F0D4EB454CFD}">
      <text>
        <r>
          <rPr>
            <b/>
            <sz val="9"/>
            <color indexed="81"/>
            <rFont val="Tahoma"/>
            <family val="2"/>
          </rPr>
          <t>Jason Martins:</t>
        </r>
        <r>
          <rPr>
            <sz val="9"/>
            <color indexed="81"/>
            <rFont val="Tahoma"/>
            <family val="2"/>
          </rPr>
          <t xml:space="preserve">
ref 2</t>
        </r>
      </text>
    </comment>
    <comment ref="H14" authorId="13" shapeId="0" xr:uid="{387FB34C-97C5-4E7B-9C59-006603257185}">
      <text>
        <r>
          <rPr>
            <b/>
            <sz val="9"/>
            <color indexed="81"/>
            <rFont val="Tahoma"/>
            <family val="2"/>
          </rPr>
          <t>Jason Martins:</t>
        </r>
        <r>
          <rPr>
            <sz val="9"/>
            <color indexed="81"/>
            <rFont val="Tahoma"/>
            <family val="2"/>
          </rPr>
          <t xml:space="preserve">
ref 1</t>
        </r>
      </text>
    </comment>
    <comment ref="J14" authorId="13" shapeId="0" xr:uid="{96E151AB-91DE-47B1-A233-EF6B8395D23E}">
      <text>
        <r>
          <rPr>
            <b/>
            <sz val="9"/>
            <color indexed="81"/>
            <rFont val="Tahoma"/>
            <family val="2"/>
          </rPr>
          <t>Jason Martins:</t>
        </r>
        <r>
          <rPr>
            <sz val="9"/>
            <color indexed="81"/>
            <rFont val="Tahoma"/>
            <family val="2"/>
          </rPr>
          <t xml:space="preserve">
ref 1</t>
        </r>
      </text>
    </comment>
    <comment ref="N14" authorId="13" shapeId="0" xr:uid="{F1C08A69-2B81-43C9-B236-B9E344C4D21D}">
      <text>
        <r>
          <rPr>
            <b/>
            <sz val="9"/>
            <color indexed="81"/>
            <rFont val="Tahoma"/>
            <family val="2"/>
          </rPr>
          <t>Jason Martins:</t>
        </r>
        <r>
          <rPr>
            <sz val="9"/>
            <color indexed="81"/>
            <rFont val="Tahoma"/>
            <family val="2"/>
          </rPr>
          <t xml:space="preserve">
ref 2</t>
        </r>
      </text>
    </comment>
    <comment ref="O14" authorId="13" shapeId="0" xr:uid="{8136DB23-23B2-41E8-A2D1-1EF81816FC76}">
      <text>
        <r>
          <rPr>
            <b/>
            <sz val="9"/>
            <color indexed="81"/>
            <rFont val="Tahoma"/>
            <family val="2"/>
          </rPr>
          <t>Jason Martins:</t>
        </r>
        <r>
          <rPr>
            <sz val="9"/>
            <color indexed="81"/>
            <rFont val="Tahoma"/>
            <family val="2"/>
          </rPr>
          <t xml:space="preserve">
ref 2
</t>
        </r>
      </text>
    </comment>
    <comment ref="S14" authorId="13" shapeId="0" xr:uid="{BCFDA776-A1B3-49C0-BDC9-33A9B20239CB}">
      <text>
        <r>
          <rPr>
            <b/>
            <sz val="9"/>
            <color indexed="81"/>
            <rFont val="Tahoma"/>
            <family val="2"/>
          </rPr>
          <t>Jason Martins:</t>
        </r>
        <r>
          <rPr>
            <sz val="9"/>
            <color indexed="81"/>
            <rFont val="Tahoma"/>
            <family val="2"/>
          </rPr>
          <t xml:space="preserve">
ref 2</t>
        </r>
      </text>
    </comment>
    <comment ref="T14" authorId="13" shapeId="0" xr:uid="{C25E8019-86BF-4784-93E0-C2DAF22959A3}">
      <text>
        <r>
          <rPr>
            <b/>
            <sz val="9"/>
            <color indexed="81"/>
            <rFont val="Tahoma"/>
            <family val="2"/>
          </rPr>
          <t>Jason Martins:</t>
        </r>
        <r>
          <rPr>
            <sz val="9"/>
            <color indexed="81"/>
            <rFont val="Tahoma"/>
            <family val="2"/>
          </rPr>
          <t xml:space="preserve">
ref 2</t>
        </r>
      </text>
    </comment>
    <comment ref="H15" authorId="13" shapeId="0" xr:uid="{B3DB7FA0-82B2-4981-BD6F-F5BD8337C5AD}">
      <text>
        <r>
          <rPr>
            <b/>
            <sz val="9"/>
            <color indexed="81"/>
            <rFont val="Tahoma"/>
            <family val="2"/>
          </rPr>
          <t>Jason Martins:</t>
        </r>
        <r>
          <rPr>
            <sz val="9"/>
            <color indexed="81"/>
            <rFont val="Tahoma"/>
            <family val="2"/>
          </rPr>
          <t xml:space="preserve">
ref 1</t>
        </r>
      </text>
    </comment>
    <comment ref="J15" authorId="13" shapeId="0" xr:uid="{C37EE6C8-B18B-4112-83BE-F225A9642B69}">
      <text>
        <r>
          <rPr>
            <b/>
            <sz val="9"/>
            <color indexed="81"/>
            <rFont val="Tahoma"/>
            <family val="2"/>
          </rPr>
          <t>Jason Martins:</t>
        </r>
        <r>
          <rPr>
            <sz val="9"/>
            <color indexed="81"/>
            <rFont val="Tahoma"/>
            <family val="2"/>
          </rPr>
          <t xml:space="preserve">
ref 1</t>
        </r>
      </text>
    </comment>
    <comment ref="N15" authorId="13" shapeId="0" xr:uid="{5C49C479-D816-4C2C-9C37-CEDEDE1789F1}">
      <text>
        <r>
          <rPr>
            <b/>
            <sz val="9"/>
            <color indexed="81"/>
            <rFont val="Tahoma"/>
            <family val="2"/>
          </rPr>
          <t>Jason Martins:</t>
        </r>
        <r>
          <rPr>
            <sz val="9"/>
            <color indexed="81"/>
            <rFont val="Tahoma"/>
            <family val="2"/>
          </rPr>
          <t xml:space="preserve">
ref 2</t>
        </r>
      </text>
    </comment>
    <comment ref="O15" authorId="13" shapeId="0" xr:uid="{A15828A7-9FD7-4580-A8F3-E426530F7159}">
      <text>
        <r>
          <rPr>
            <b/>
            <sz val="9"/>
            <color indexed="81"/>
            <rFont val="Tahoma"/>
            <family val="2"/>
          </rPr>
          <t>Jason Martins:</t>
        </r>
        <r>
          <rPr>
            <sz val="9"/>
            <color indexed="81"/>
            <rFont val="Tahoma"/>
            <family val="2"/>
          </rPr>
          <t xml:space="preserve">
ref 2</t>
        </r>
      </text>
    </comment>
    <comment ref="S15" authorId="13" shapeId="0" xr:uid="{9C9CCC8A-AC2B-4DB6-945D-A81A29F69F76}">
      <text>
        <r>
          <rPr>
            <b/>
            <sz val="9"/>
            <color indexed="81"/>
            <rFont val="Tahoma"/>
            <family val="2"/>
          </rPr>
          <t>Jason Martins:</t>
        </r>
        <r>
          <rPr>
            <sz val="9"/>
            <color indexed="81"/>
            <rFont val="Tahoma"/>
            <family val="2"/>
          </rPr>
          <t xml:space="preserve">
ref 2</t>
        </r>
      </text>
    </comment>
    <comment ref="T15" authorId="13" shapeId="0" xr:uid="{3696869A-F61E-4724-B12E-2B784A9462B4}">
      <text>
        <r>
          <rPr>
            <b/>
            <sz val="9"/>
            <color indexed="81"/>
            <rFont val="Tahoma"/>
            <family val="2"/>
          </rPr>
          <t>Jason Martins:</t>
        </r>
        <r>
          <rPr>
            <sz val="9"/>
            <color indexed="81"/>
            <rFont val="Tahoma"/>
            <family val="2"/>
          </rPr>
          <t xml:space="preserve">
ref 2</t>
        </r>
      </text>
    </comment>
    <comment ref="H16" authorId="13" shapeId="0" xr:uid="{F7190DC3-64CE-449B-9D64-959667AA065F}">
      <text>
        <r>
          <rPr>
            <b/>
            <sz val="9"/>
            <color indexed="81"/>
            <rFont val="Tahoma"/>
            <family val="2"/>
          </rPr>
          <t>Jason Martins:</t>
        </r>
        <r>
          <rPr>
            <sz val="9"/>
            <color indexed="81"/>
            <rFont val="Tahoma"/>
            <family val="2"/>
          </rPr>
          <t xml:space="preserve">
ref 1</t>
        </r>
      </text>
    </comment>
    <comment ref="J16" authorId="13" shapeId="0" xr:uid="{5C75F104-3373-4CBC-84D1-C35BCC4D7838}">
      <text>
        <r>
          <rPr>
            <b/>
            <sz val="9"/>
            <color indexed="81"/>
            <rFont val="Tahoma"/>
            <family val="2"/>
          </rPr>
          <t>Jason Martins:</t>
        </r>
        <r>
          <rPr>
            <sz val="9"/>
            <color indexed="81"/>
            <rFont val="Tahoma"/>
            <family val="2"/>
          </rPr>
          <t xml:space="preserve">
ref 1</t>
        </r>
      </text>
    </comment>
    <comment ref="N16" authorId="13" shapeId="0" xr:uid="{B37442E9-AFEB-48A7-A137-0C22BD314C9D}">
      <text>
        <r>
          <rPr>
            <b/>
            <sz val="9"/>
            <color indexed="81"/>
            <rFont val="Tahoma"/>
            <family val="2"/>
          </rPr>
          <t>Jason Martins:</t>
        </r>
        <r>
          <rPr>
            <sz val="9"/>
            <color indexed="81"/>
            <rFont val="Tahoma"/>
            <family val="2"/>
          </rPr>
          <t xml:space="preserve">
ref 2</t>
        </r>
      </text>
    </comment>
    <comment ref="O16" authorId="13" shapeId="0" xr:uid="{638A1517-84DE-4149-968C-AEAA0C3AF67B}">
      <text>
        <r>
          <rPr>
            <b/>
            <sz val="9"/>
            <color indexed="81"/>
            <rFont val="Tahoma"/>
            <family val="2"/>
          </rPr>
          <t>Jason Martins:</t>
        </r>
        <r>
          <rPr>
            <sz val="9"/>
            <color indexed="81"/>
            <rFont val="Tahoma"/>
            <family val="2"/>
          </rPr>
          <t xml:space="preserve">
ref 2</t>
        </r>
      </text>
    </comment>
    <comment ref="S16" authorId="13" shapeId="0" xr:uid="{C5048EC0-43A1-4552-BDB7-017B2715CB09}">
      <text>
        <r>
          <rPr>
            <b/>
            <sz val="9"/>
            <color indexed="81"/>
            <rFont val="Tahoma"/>
            <family val="2"/>
          </rPr>
          <t>Jason Martins:</t>
        </r>
        <r>
          <rPr>
            <sz val="9"/>
            <color indexed="81"/>
            <rFont val="Tahoma"/>
            <family val="2"/>
          </rPr>
          <t xml:space="preserve">
ref 2</t>
        </r>
      </text>
    </comment>
    <comment ref="T16" authorId="13" shapeId="0" xr:uid="{435A6D3B-564B-4949-B6CD-7EEFB9AD0ED1}">
      <text>
        <r>
          <rPr>
            <b/>
            <sz val="9"/>
            <color indexed="81"/>
            <rFont val="Tahoma"/>
            <family val="2"/>
          </rPr>
          <t>Jason Martins:</t>
        </r>
        <r>
          <rPr>
            <sz val="9"/>
            <color indexed="81"/>
            <rFont val="Tahoma"/>
            <family val="2"/>
          </rPr>
          <t xml:space="preserve">
ref 2</t>
        </r>
      </text>
    </comment>
    <comment ref="H17" authorId="13" shapeId="0" xr:uid="{7BAAB57D-6735-4F4B-80A1-2726DCA0DB97}">
      <text>
        <r>
          <rPr>
            <b/>
            <sz val="9"/>
            <color indexed="81"/>
            <rFont val="Tahoma"/>
            <family val="2"/>
          </rPr>
          <t>Jason Martins:</t>
        </r>
        <r>
          <rPr>
            <sz val="9"/>
            <color indexed="81"/>
            <rFont val="Tahoma"/>
            <family val="2"/>
          </rPr>
          <t xml:space="preserve">
ref 1</t>
        </r>
      </text>
    </comment>
    <comment ref="J17" authorId="13" shapeId="0" xr:uid="{61EC4ADA-FA07-4B50-B552-3CF8E66F7E7B}">
      <text>
        <r>
          <rPr>
            <b/>
            <sz val="9"/>
            <color indexed="81"/>
            <rFont val="Tahoma"/>
            <family val="2"/>
          </rPr>
          <t>Jason Martins:</t>
        </r>
        <r>
          <rPr>
            <sz val="9"/>
            <color indexed="81"/>
            <rFont val="Tahoma"/>
            <family val="2"/>
          </rPr>
          <t xml:space="preserve">
ref 1</t>
        </r>
      </text>
    </comment>
    <comment ref="N17" authorId="13" shapeId="0" xr:uid="{4B1A1520-D0F2-44A1-A5F3-11C82AAFCD62}">
      <text>
        <r>
          <rPr>
            <b/>
            <sz val="9"/>
            <color indexed="81"/>
            <rFont val="Tahoma"/>
            <family val="2"/>
          </rPr>
          <t>Jason Martins:</t>
        </r>
        <r>
          <rPr>
            <sz val="9"/>
            <color indexed="81"/>
            <rFont val="Tahoma"/>
            <family val="2"/>
          </rPr>
          <t xml:space="preserve">
ref 2</t>
        </r>
      </text>
    </comment>
    <comment ref="O17" authorId="13" shapeId="0" xr:uid="{50BCFCFB-0FBB-4450-970F-FAA88DC5825D}">
      <text>
        <r>
          <rPr>
            <b/>
            <sz val="9"/>
            <color indexed="81"/>
            <rFont val="Tahoma"/>
            <family val="2"/>
          </rPr>
          <t>Jason Martins:</t>
        </r>
        <r>
          <rPr>
            <sz val="9"/>
            <color indexed="81"/>
            <rFont val="Tahoma"/>
            <family val="2"/>
          </rPr>
          <t xml:space="preserve">
ref 2
</t>
        </r>
      </text>
    </comment>
    <comment ref="T17" authorId="13" shapeId="0" xr:uid="{BC97F74F-7528-4076-BA25-AE1D00AE7052}">
      <text>
        <r>
          <rPr>
            <b/>
            <sz val="9"/>
            <color indexed="81"/>
            <rFont val="Tahoma"/>
            <family val="2"/>
          </rPr>
          <t>Jason Martins:</t>
        </r>
        <r>
          <rPr>
            <sz val="9"/>
            <color indexed="81"/>
            <rFont val="Tahoma"/>
            <family val="2"/>
          </rPr>
          <t xml:space="preserve">
ref 2</t>
        </r>
      </text>
    </comment>
    <comment ref="H18" authorId="13" shapeId="0" xr:uid="{D6DCC001-AD0B-4CF9-9081-786D10B41436}">
      <text>
        <r>
          <rPr>
            <b/>
            <sz val="9"/>
            <color indexed="81"/>
            <rFont val="Tahoma"/>
            <family val="2"/>
          </rPr>
          <t>Jason Martins:</t>
        </r>
        <r>
          <rPr>
            <sz val="9"/>
            <color indexed="81"/>
            <rFont val="Tahoma"/>
            <family val="2"/>
          </rPr>
          <t xml:space="preserve">
ref 1</t>
        </r>
      </text>
    </comment>
    <comment ref="J18" authorId="13" shapeId="0" xr:uid="{DB2C7592-5684-4878-A2F9-81F47F875DCF}">
      <text>
        <r>
          <rPr>
            <b/>
            <sz val="9"/>
            <color indexed="81"/>
            <rFont val="Tahoma"/>
            <family val="2"/>
          </rPr>
          <t>Jason Martins:</t>
        </r>
        <r>
          <rPr>
            <sz val="9"/>
            <color indexed="81"/>
            <rFont val="Tahoma"/>
            <family val="2"/>
          </rPr>
          <t xml:space="preserve">
ref 1</t>
        </r>
      </text>
    </comment>
    <comment ref="S18" authorId="13" shapeId="0" xr:uid="{117AF2AC-7944-460B-BC4B-79212E2ED28B}">
      <text>
        <r>
          <rPr>
            <b/>
            <sz val="9"/>
            <color indexed="81"/>
            <rFont val="Tahoma"/>
            <family val="2"/>
          </rPr>
          <t>Jason Martins:</t>
        </r>
        <r>
          <rPr>
            <sz val="9"/>
            <color indexed="81"/>
            <rFont val="Tahoma"/>
            <family val="2"/>
          </rPr>
          <t xml:space="preserve">
ref 2</t>
        </r>
      </text>
    </comment>
    <comment ref="T18" authorId="13" shapeId="0" xr:uid="{015239D5-A703-45AF-A7A3-CD28D47B14F4}">
      <text>
        <r>
          <rPr>
            <b/>
            <sz val="9"/>
            <color indexed="81"/>
            <rFont val="Tahoma"/>
            <family val="2"/>
          </rPr>
          <t>Jason Martins:</t>
        </r>
        <r>
          <rPr>
            <sz val="9"/>
            <color indexed="81"/>
            <rFont val="Tahoma"/>
            <family val="2"/>
          </rPr>
          <t xml:space="preserve">
ref 2</t>
        </r>
      </text>
    </comment>
    <comment ref="H19" authorId="13" shapeId="0" xr:uid="{E95882A9-809E-42DE-8A7F-78F09D70800C}">
      <text>
        <r>
          <rPr>
            <b/>
            <sz val="9"/>
            <color indexed="81"/>
            <rFont val="Tahoma"/>
            <family val="2"/>
          </rPr>
          <t>Jason Martins:</t>
        </r>
        <r>
          <rPr>
            <sz val="9"/>
            <color indexed="81"/>
            <rFont val="Tahoma"/>
            <family val="2"/>
          </rPr>
          <t xml:space="preserve">
ref 1</t>
        </r>
      </text>
    </comment>
    <comment ref="J19" authorId="13" shapeId="0" xr:uid="{1240FB82-A19E-47D0-B60C-843F0ECFEC2C}">
      <text>
        <r>
          <rPr>
            <b/>
            <sz val="9"/>
            <color indexed="81"/>
            <rFont val="Tahoma"/>
            <family val="2"/>
          </rPr>
          <t>Jason Martins:</t>
        </r>
        <r>
          <rPr>
            <sz val="9"/>
            <color indexed="81"/>
            <rFont val="Tahoma"/>
            <family val="2"/>
          </rPr>
          <t xml:space="preserve">
ref 1</t>
        </r>
      </text>
    </comment>
    <comment ref="N19" authorId="13" shapeId="0" xr:uid="{8054689C-2D02-46BE-BAA4-D6B7D00C28A5}">
      <text>
        <r>
          <rPr>
            <b/>
            <sz val="9"/>
            <color indexed="81"/>
            <rFont val="Tahoma"/>
            <family val="2"/>
          </rPr>
          <t>Jason Martins:</t>
        </r>
        <r>
          <rPr>
            <sz val="9"/>
            <color indexed="81"/>
            <rFont val="Tahoma"/>
            <family val="2"/>
          </rPr>
          <t xml:space="preserve">
ref 2</t>
        </r>
      </text>
    </comment>
    <comment ref="O19" authorId="13" shapeId="0" xr:uid="{058B3F4A-3D74-4D12-A8D2-97C19EFD279E}">
      <text>
        <r>
          <rPr>
            <b/>
            <sz val="9"/>
            <color indexed="81"/>
            <rFont val="Tahoma"/>
            <family val="2"/>
          </rPr>
          <t>Jason Martins:</t>
        </r>
        <r>
          <rPr>
            <sz val="9"/>
            <color indexed="81"/>
            <rFont val="Tahoma"/>
            <family val="2"/>
          </rPr>
          <t xml:space="preserve">
ref 2</t>
        </r>
      </text>
    </comment>
    <comment ref="S19" authorId="13" shapeId="0" xr:uid="{E534F2D8-145B-40D4-8FC7-8DDA035F4E5F}">
      <text>
        <r>
          <rPr>
            <b/>
            <sz val="9"/>
            <color indexed="81"/>
            <rFont val="Tahoma"/>
            <family val="2"/>
          </rPr>
          <t>Jason Martins:</t>
        </r>
        <r>
          <rPr>
            <sz val="9"/>
            <color indexed="81"/>
            <rFont val="Tahoma"/>
            <family val="2"/>
          </rPr>
          <t xml:space="preserve">
ref 2</t>
        </r>
      </text>
    </comment>
    <comment ref="T19" authorId="13" shapeId="0" xr:uid="{253E24D0-3601-471C-BE2B-5F74781A3FEE}">
      <text>
        <r>
          <rPr>
            <b/>
            <sz val="9"/>
            <color indexed="81"/>
            <rFont val="Tahoma"/>
            <family val="2"/>
          </rPr>
          <t>Jason Martins:</t>
        </r>
        <r>
          <rPr>
            <sz val="9"/>
            <color indexed="81"/>
            <rFont val="Tahoma"/>
            <family val="2"/>
          </rPr>
          <t xml:space="preserve">
ref 2</t>
        </r>
      </text>
    </comment>
    <comment ref="H20" authorId="13" shapeId="0" xr:uid="{6B3ACF94-5888-402B-B695-4C1907415B8A}">
      <text>
        <r>
          <rPr>
            <b/>
            <sz val="9"/>
            <color indexed="81"/>
            <rFont val="Tahoma"/>
            <family val="2"/>
          </rPr>
          <t>Jason Martins:</t>
        </r>
        <r>
          <rPr>
            <sz val="9"/>
            <color indexed="81"/>
            <rFont val="Tahoma"/>
            <family val="2"/>
          </rPr>
          <t xml:space="preserve">
ref 1</t>
        </r>
      </text>
    </comment>
    <comment ref="J20" authorId="13" shapeId="0" xr:uid="{FD9DECAC-7474-423B-896D-640620F1658D}">
      <text>
        <r>
          <rPr>
            <b/>
            <sz val="9"/>
            <color indexed="81"/>
            <rFont val="Tahoma"/>
            <family val="2"/>
          </rPr>
          <t>Jason Martins:</t>
        </r>
        <r>
          <rPr>
            <sz val="9"/>
            <color indexed="81"/>
            <rFont val="Tahoma"/>
            <family val="2"/>
          </rPr>
          <t xml:space="preserve">
ref 1</t>
        </r>
      </text>
    </comment>
    <comment ref="N20" authorId="13" shapeId="0" xr:uid="{8964BA79-3608-4CEC-A48E-0AD039584BDE}">
      <text>
        <r>
          <rPr>
            <b/>
            <sz val="9"/>
            <color indexed="81"/>
            <rFont val="Tahoma"/>
            <family val="2"/>
          </rPr>
          <t>Jason Martins:</t>
        </r>
        <r>
          <rPr>
            <sz val="9"/>
            <color indexed="81"/>
            <rFont val="Tahoma"/>
            <family val="2"/>
          </rPr>
          <t xml:space="preserve">
ref 2</t>
        </r>
      </text>
    </comment>
    <comment ref="O20" authorId="13" shapeId="0" xr:uid="{A5074C20-6751-4373-A099-80162171F165}">
      <text>
        <r>
          <rPr>
            <b/>
            <sz val="9"/>
            <color indexed="81"/>
            <rFont val="Tahoma"/>
            <family val="2"/>
          </rPr>
          <t>Jason Martins:</t>
        </r>
        <r>
          <rPr>
            <sz val="9"/>
            <color indexed="81"/>
            <rFont val="Tahoma"/>
            <family val="2"/>
          </rPr>
          <t xml:space="preserve">
ref 2
</t>
        </r>
      </text>
    </comment>
    <comment ref="S20" authorId="13" shapeId="0" xr:uid="{9AFB4C62-A218-4F35-802C-9CD36C746805}">
      <text>
        <r>
          <rPr>
            <b/>
            <sz val="9"/>
            <color indexed="81"/>
            <rFont val="Tahoma"/>
            <family val="2"/>
          </rPr>
          <t>Jason Martins:</t>
        </r>
        <r>
          <rPr>
            <sz val="9"/>
            <color indexed="81"/>
            <rFont val="Tahoma"/>
            <family val="2"/>
          </rPr>
          <t xml:space="preserve">
ref 2</t>
        </r>
      </text>
    </comment>
    <comment ref="T20" authorId="13" shapeId="0" xr:uid="{7FE3CEB9-71FB-410A-8FA3-D35ECBE9A5E2}">
      <text>
        <r>
          <rPr>
            <b/>
            <sz val="9"/>
            <color indexed="81"/>
            <rFont val="Tahoma"/>
            <family val="2"/>
          </rPr>
          <t>Jason Martins:</t>
        </r>
        <r>
          <rPr>
            <sz val="9"/>
            <color indexed="81"/>
            <rFont val="Tahoma"/>
            <family val="2"/>
          </rPr>
          <t xml:space="preserve">
ref 2</t>
        </r>
      </text>
    </comment>
    <comment ref="H21" authorId="13" shapeId="0" xr:uid="{B86439E5-AD2A-464D-810A-5DD32DB66DCC}">
      <text>
        <r>
          <rPr>
            <b/>
            <sz val="9"/>
            <color indexed="81"/>
            <rFont val="Tahoma"/>
            <family val="2"/>
          </rPr>
          <t>Jason Martins:</t>
        </r>
        <r>
          <rPr>
            <sz val="9"/>
            <color indexed="81"/>
            <rFont val="Tahoma"/>
            <family val="2"/>
          </rPr>
          <t xml:space="preserve">
ref 1</t>
        </r>
      </text>
    </comment>
    <comment ref="J21" authorId="13" shapeId="0" xr:uid="{53B39FEE-6247-49A4-8505-FF1F09E2D965}">
      <text>
        <r>
          <rPr>
            <b/>
            <sz val="9"/>
            <color indexed="81"/>
            <rFont val="Tahoma"/>
            <family val="2"/>
          </rPr>
          <t>Jason Martins:</t>
        </r>
        <r>
          <rPr>
            <sz val="9"/>
            <color indexed="81"/>
            <rFont val="Tahoma"/>
            <family val="2"/>
          </rPr>
          <t xml:space="preserve">
ref 1</t>
        </r>
      </text>
    </comment>
    <comment ref="N21" authorId="13" shapeId="0" xr:uid="{C900A62E-92D5-4736-B14A-11D8FAE2DDF2}">
      <text>
        <r>
          <rPr>
            <b/>
            <sz val="9"/>
            <color indexed="81"/>
            <rFont val="Tahoma"/>
            <family val="2"/>
          </rPr>
          <t>Jason Martins:</t>
        </r>
        <r>
          <rPr>
            <sz val="9"/>
            <color indexed="81"/>
            <rFont val="Tahoma"/>
            <family val="2"/>
          </rPr>
          <t xml:space="preserve">
ref 2</t>
        </r>
      </text>
    </comment>
    <comment ref="O21" authorId="13" shapeId="0" xr:uid="{8A5688FB-5FE8-48F9-B709-69C42814AC04}">
      <text>
        <r>
          <rPr>
            <b/>
            <sz val="9"/>
            <color indexed="81"/>
            <rFont val="Tahoma"/>
            <family val="2"/>
          </rPr>
          <t>Jason Martins:</t>
        </r>
        <r>
          <rPr>
            <sz val="9"/>
            <color indexed="81"/>
            <rFont val="Tahoma"/>
            <family val="2"/>
          </rPr>
          <t xml:space="preserve">
ref 2</t>
        </r>
      </text>
    </comment>
    <comment ref="S21" authorId="13" shapeId="0" xr:uid="{4EBF8AB5-5BB3-45B0-BD2F-07F484F524B3}">
      <text>
        <r>
          <rPr>
            <b/>
            <sz val="9"/>
            <color indexed="81"/>
            <rFont val="Tahoma"/>
            <family val="2"/>
          </rPr>
          <t>Jason Martins:</t>
        </r>
        <r>
          <rPr>
            <sz val="9"/>
            <color indexed="81"/>
            <rFont val="Tahoma"/>
            <family val="2"/>
          </rPr>
          <t xml:space="preserve">
ref 2</t>
        </r>
      </text>
    </comment>
    <comment ref="T21" authorId="13" shapeId="0" xr:uid="{F5144914-071D-4074-BDAD-DA9DD2AD2F50}">
      <text>
        <r>
          <rPr>
            <b/>
            <sz val="9"/>
            <color indexed="81"/>
            <rFont val="Tahoma"/>
            <family val="2"/>
          </rPr>
          <t>Jason Martins:</t>
        </r>
        <r>
          <rPr>
            <sz val="9"/>
            <color indexed="81"/>
            <rFont val="Tahoma"/>
            <family val="2"/>
          </rPr>
          <t xml:space="preserve">
ref 2</t>
        </r>
      </text>
    </comment>
    <comment ref="H22" authorId="13" shapeId="0" xr:uid="{437A815F-FE8A-40FC-AF5A-2CE70BD0EB6E}">
      <text>
        <r>
          <rPr>
            <b/>
            <sz val="9"/>
            <color indexed="81"/>
            <rFont val="Tahoma"/>
            <family val="2"/>
          </rPr>
          <t>Jason Martins:</t>
        </r>
        <r>
          <rPr>
            <sz val="9"/>
            <color indexed="81"/>
            <rFont val="Tahoma"/>
            <family val="2"/>
          </rPr>
          <t xml:space="preserve">
ref 1</t>
        </r>
      </text>
    </comment>
    <comment ref="J22" authorId="13" shapeId="0" xr:uid="{9F33C11D-4907-4B73-A720-21AE9898DA30}">
      <text>
        <r>
          <rPr>
            <b/>
            <sz val="9"/>
            <color indexed="81"/>
            <rFont val="Tahoma"/>
            <family val="2"/>
          </rPr>
          <t>Jason Martins:</t>
        </r>
        <r>
          <rPr>
            <sz val="9"/>
            <color indexed="81"/>
            <rFont val="Tahoma"/>
            <family val="2"/>
          </rPr>
          <t xml:space="preserve">
ref 1</t>
        </r>
      </text>
    </comment>
    <comment ref="N22" authorId="13" shapeId="0" xr:uid="{66860F7C-0B6E-4155-9B3F-79999895C05A}">
      <text>
        <r>
          <rPr>
            <b/>
            <sz val="9"/>
            <color indexed="81"/>
            <rFont val="Tahoma"/>
            <family val="2"/>
          </rPr>
          <t>Jason Martins:</t>
        </r>
        <r>
          <rPr>
            <sz val="9"/>
            <color indexed="81"/>
            <rFont val="Tahoma"/>
            <family val="2"/>
          </rPr>
          <t xml:space="preserve">
ref 2</t>
        </r>
      </text>
    </comment>
    <comment ref="O22" authorId="13" shapeId="0" xr:uid="{BE102483-7574-4655-BC19-440E3631F671}">
      <text>
        <r>
          <rPr>
            <b/>
            <sz val="9"/>
            <color indexed="81"/>
            <rFont val="Tahoma"/>
            <family val="2"/>
          </rPr>
          <t>Jason Martins:</t>
        </r>
        <r>
          <rPr>
            <sz val="9"/>
            <color indexed="81"/>
            <rFont val="Tahoma"/>
            <family val="2"/>
          </rPr>
          <t xml:space="preserve">
ref 2</t>
        </r>
      </text>
    </comment>
    <comment ref="S22" authorId="13" shapeId="0" xr:uid="{D1EE7C59-BDD3-443D-8A7E-E6E7F00E453F}">
      <text>
        <r>
          <rPr>
            <b/>
            <sz val="9"/>
            <color indexed="81"/>
            <rFont val="Tahoma"/>
            <family val="2"/>
          </rPr>
          <t>Jason Martins:</t>
        </r>
        <r>
          <rPr>
            <sz val="9"/>
            <color indexed="81"/>
            <rFont val="Tahoma"/>
            <family val="2"/>
          </rPr>
          <t xml:space="preserve">
ref 2</t>
        </r>
      </text>
    </comment>
    <comment ref="T22" authorId="13" shapeId="0" xr:uid="{6FD48086-FE0E-4395-A199-3B66726F9CB7}">
      <text>
        <r>
          <rPr>
            <b/>
            <sz val="9"/>
            <color indexed="81"/>
            <rFont val="Tahoma"/>
            <family val="2"/>
          </rPr>
          <t>Jason Martins:</t>
        </r>
        <r>
          <rPr>
            <sz val="9"/>
            <color indexed="81"/>
            <rFont val="Tahoma"/>
            <family val="2"/>
          </rPr>
          <t xml:space="preserve">
ref 2</t>
        </r>
      </text>
    </comment>
    <comment ref="H23" authorId="13" shapeId="0" xr:uid="{6384D7CF-BF7F-48F6-9FCA-F4B6C7A6AB33}">
      <text>
        <r>
          <rPr>
            <b/>
            <sz val="9"/>
            <color indexed="81"/>
            <rFont val="Tahoma"/>
            <family val="2"/>
          </rPr>
          <t>Jason Martins:</t>
        </r>
        <r>
          <rPr>
            <sz val="9"/>
            <color indexed="81"/>
            <rFont val="Tahoma"/>
            <family val="2"/>
          </rPr>
          <t xml:space="preserve">
ref 1</t>
        </r>
      </text>
    </comment>
    <comment ref="J23" authorId="13" shapeId="0" xr:uid="{3DE90A88-A5EB-48D6-BA68-DF65E0A427ED}">
      <text>
        <r>
          <rPr>
            <b/>
            <sz val="9"/>
            <color indexed="81"/>
            <rFont val="Tahoma"/>
            <family val="2"/>
          </rPr>
          <t>Jason Martins:</t>
        </r>
        <r>
          <rPr>
            <sz val="9"/>
            <color indexed="81"/>
            <rFont val="Tahoma"/>
            <family val="2"/>
          </rPr>
          <t xml:space="preserve">
ref 1</t>
        </r>
      </text>
    </comment>
    <comment ref="N23" authorId="13" shapeId="0" xr:uid="{6F0C49D7-4170-4D47-9DB8-A31BF2C31E6E}">
      <text>
        <r>
          <rPr>
            <b/>
            <sz val="9"/>
            <color indexed="81"/>
            <rFont val="Tahoma"/>
            <family val="2"/>
          </rPr>
          <t>Jason Martins:</t>
        </r>
        <r>
          <rPr>
            <sz val="9"/>
            <color indexed="81"/>
            <rFont val="Tahoma"/>
            <family val="2"/>
          </rPr>
          <t xml:space="preserve">
ref 2</t>
        </r>
      </text>
    </comment>
    <comment ref="O23" authorId="13" shapeId="0" xr:uid="{F1C4E4F8-2D48-4AB4-A04D-64E522697489}">
      <text>
        <r>
          <rPr>
            <b/>
            <sz val="9"/>
            <color indexed="81"/>
            <rFont val="Tahoma"/>
            <family val="2"/>
          </rPr>
          <t>Jason Martins:</t>
        </r>
        <r>
          <rPr>
            <sz val="9"/>
            <color indexed="81"/>
            <rFont val="Tahoma"/>
            <family val="2"/>
          </rPr>
          <t xml:space="preserve">
ref 2
</t>
        </r>
      </text>
    </comment>
    <comment ref="S23" authorId="13" shapeId="0" xr:uid="{B337822A-7297-47C8-BB75-411D1A15BF93}">
      <text>
        <r>
          <rPr>
            <b/>
            <sz val="9"/>
            <color indexed="81"/>
            <rFont val="Tahoma"/>
            <family val="2"/>
          </rPr>
          <t>Jason Martins:</t>
        </r>
        <r>
          <rPr>
            <sz val="9"/>
            <color indexed="81"/>
            <rFont val="Tahoma"/>
            <family val="2"/>
          </rPr>
          <t xml:space="preserve">
ref 2</t>
        </r>
      </text>
    </comment>
    <comment ref="T23" authorId="13" shapeId="0" xr:uid="{FF926D42-091A-4E3B-B4CA-69C708469B47}">
      <text>
        <r>
          <rPr>
            <b/>
            <sz val="9"/>
            <color indexed="81"/>
            <rFont val="Tahoma"/>
            <family val="2"/>
          </rPr>
          <t>Jason Martins:</t>
        </r>
        <r>
          <rPr>
            <sz val="9"/>
            <color indexed="81"/>
            <rFont val="Tahoma"/>
            <family val="2"/>
          </rPr>
          <t xml:space="preserve">
ref 2</t>
        </r>
      </text>
    </comment>
    <comment ref="H24" authorId="13" shapeId="0" xr:uid="{B84253FC-FFF6-4326-8A4B-585394DE19F6}">
      <text>
        <r>
          <rPr>
            <b/>
            <sz val="9"/>
            <color indexed="81"/>
            <rFont val="Tahoma"/>
            <family val="2"/>
          </rPr>
          <t>Jason Martins:</t>
        </r>
        <r>
          <rPr>
            <sz val="9"/>
            <color indexed="81"/>
            <rFont val="Tahoma"/>
            <family val="2"/>
          </rPr>
          <t xml:space="preserve">
ref 1</t>
        </r>
      </text>
    </comment>
    <comment ref="J24" authorId="13" shapeId="0" xr:uid="{FB0FE4B3-9800-4E6C-A34A-7BED3B7D9DE5}">
      <text>
        <r>
          <rPr>
            <b/>
            <sz val="9"/>
            <color indexed="81"/>
            <rFont val="Tahoma"/>
            <family val="2"/>
          </rPr>
          <t>Jason Martins:</t>
        </r>
        <r>
          <rPr>
            <sz val="9"/>
            <color indexed="81"/>
            <rFont val="Tahoma"/>
            <family val="2"/>
          </rPr>
          <t xml:space="preserve">
ref 1</t>
        </r>
      </text>
    </comment>
    <comment ref="N24" authorId="13" shapeId="0" xr:uid="{7AEB77C0-9531-41DB-8186-503C95880780}">
      <text>
        <r>
          <rPr>
            <b/>
            <sz val="9"/>
            <color indexed="81"/>
            <rFont val="Tahoma"/>
            <family val="2"/>
          </rPr>
          <t>Jason Martins:</t>
        </r>
        <r>
          <rPr>
            <sz val="9"/>
            <color indexed="81"/>
            <rFont val="Tahoma"/>
            <family val="2"/>
          </rPr>
          <t xml:space="preserve">
ref 2</t>
        </r>
      </text>
    </comment>
    <comment ref="O24" authorId="13" shapeId="0" xr:uid="{903746BC-A4BB-4883-AEEB-33B8C2B012FD}">
      <text>
        <r>
          <rPr>
            <b/>
            <sz val="9"/>
            <color indexed="81"/>
            <rFont val="Tahoma"/>
            <family val="2"/>
          </rPr>
          <t>Jason Martins:</t>
        </r>
        <r>
          <rPr>
            <sz val="9"/>
            <color indexed="81"/>
            <rFont val="Tahoma"/>
            <family val="2"/>
          </rPr>
          <t xml:space="preserve">
ref 2</t>
        </r>
      </text>
    </comment>
    <comment ref="S24" authorId="13" shapeId="0" xr:uid="{F8FD5525-1D03-437F-93B7-E7C84D8D8C82}">
      <text>
        <r>
          <rPr>
            <b/>
            <sz val="9"/>
            <color indexed="81"/>
            <rFont val="Tahoma"/>
            <family val="2"/>
          </rPr>
          <t>Jason Martins:</t>
        </r>
        <r>
          <rPr>
            <sz val="9"/>
            <color indexed="81"/>
            <rFont val="Tahoma"/>
            <family val="2"/>
          </rPr>
          <t xml:space="preserve">
ref 2</t>
        </r>
      </text>
    </comment>
    <comment ref="T24" authorId="13" shapeId="0" xr:uid="{12858D27-65BF-4E52-A8B9-98872F54E495}">
      <text>
        <r>
          <rPr>
            <b/>
            <sz val="9"/>
            <color indexed="81"/>
            <rFont val="Tahoma"/>
            <family val="2"/>
          </rPr>
          <t>Jason Martins:</t>
        </r>
        <r>
          <rPr>
            <sz val="9"/>
            <color indexed="81"/>
            <rFont val="Tahoma"/>
            <family val="2"/>
          </rPr>
          <t xml:space="preserve">
ref 2</t>
        </r>
      </text>
    </comment>
    <comment ref="H25" authorId="13" shapeId="0" xr:uid="{7306355A-2CB7-43CD-868C-C1BBABF6BBF3}">
      <text>
        <r>
          <rPr>
            <b/>
            <sz val="9"/>
            <color indexed="81"/>
            <rFont val="Tahoma"/>
            <family val="2"/>
          </rPr>
          <t>Jason Martins:</t>
        </r>
        <r>
          <rPr>
            <sz val="9"/>
            <color indexed="81"/>
            <rFont val="Tahoma"/>
            <family val="2"/>
          </rPr>
          <t xml:space="preserve">
ref 1</t>
        </r>
      </text>
    </comment>
    <comment ref="J25" authorId="13" shapeId="0" xr:uid="{C9DDB24E-E168-4151-9B2B-6DA25F50CFF4}">
      <text>
        <r>
          <rPr>
            <b/>
            <sz val="9"/>
            <color indexed="81"/>
            <rFont val="Tahoma"/>
            <family val="2"/>
          </rPr>
          <t>Jason Martins:</t>
        </r>
        <r>
          <rPr>
            <sz val="9"/>
            <color indexed="81"/>
            <rFont val="Tahoma"/>
            <family val="2"/>
          </rPr>
          <t xml:space="preserve">
ref 1</t>
        </r>
      </text>
    </comment>
    <comment ref="N25" authorId="13" shapeId="0" xr:uid="{FBF7189A-99B4-4CF7-9672-5C423CBC0E2D}">
      <text>
        <r>
          <rPr>
            <b/>
            <sz val="9"/>
            <color indexed="81"/>
            <rFont val="Tahoma"/>
            <family val="2"/>
          </rPr>
          <t>Jason Martins:</t>
        </r>
        <r>
          <rPr>
            <sz val="9"/>
            <color indexed="81"/>
            <rFont val="Tahoma"/>
            <family val="2"/>
          </rPr>
          <t xml:space="preserve">
ref 2</t>
        </r>
      </text>
    </comment>
    <comment ref="O25" authorId="13" shapeId="0" xr:uid="{C2E116B9-6785-47D0-A64E-C33EDCCD20DC}">
      <text>
        <r>
          <rPr>
            <b/>
            <sz val="9"/>
            <color indexed="81"/>
            <rFont val="Tahoma"/>
            <family val="2"/>
          </rPr>
          <t>Jason Martins:</t>
        </r>
        <r>
          <rPr>
            <sz val="9"/>
            <color indexed="81"/>
            <rFont val="Tahoma"/>
            <family val="2"/>
          </rPr>
          <t xml:space="preserve">
ref 2</t>
        </r>
      </text>
    </comment>
    <comment ref="S25" authorId="13" shapeId="0" xr:uid="{3F50005B-20C6-4398-A6A1-64E759474E83}">
      <text>
        <r>
          <rPr>
            <b/>
            <sz val="9"/>
            <color indexed="81"/>
            <rFont val="Tahoma"/>
            <family val="2"/>
          </rPr>
          <t>Jason Martins:</t>
        </r>
        <r>
          <rPr>
            <sz val="9"/>
            <color indexed="81"/>
            <rFont val="Tahoma"/>
            <family val="2"/>
          </rPr>
          <t xml:space="preserve">
ref 2</t>
        </r>
      </text>
    </comment>
    <comment ref="T25" authorId="13" shapeId="0" xr:uid="{A665285C-4FAC-44BB-A690-B7A19E20911A}">
      <text>
        <r>
          <rPr>
            <b/>
            <sz val="9"/>
            <color indexed="81"/>
            <rFont val="Tahoma"/>
            <family val="2"/>
          </rPr>
          <t>Jason Martins:</t>
        </r>
        <r>
          <rPr>
            <sz val="9"/>
            <color indexed="81"/>
            <rFont val="Tahoma"/>
            <family val="2"/>
          </rPr>
          <t xml:space="preserve">
ref 2</t>
        </r>
      </text>
    </comment>
    <comment ref="H26" authorId="13" shapeId="0" xr:uid="{4DE4C5B1-9D8F-46D8-BDCE-75BF2DAE44B2}">
      <text>
        <r>
          <rPr>
            <b/>
            <sz val="9"/>
            <color indexed="81"/>
            <rFont val="Tahoma"/>
            <family val="2"/>
          </rPr>
          <t>Jason Martins:</t>
        </r>
        <r>
          <rPr>
            <sz val="9"/>
            <color indexed="81"/>
            <rFont val="Tahoma"/>
            <family val="2"/>
          </rPr>
          <t xml:space="preserve">
ref 1</t>
        </r>
      </text>
    </comment>
    <comment ref="J26" authorId="13" shapeId="0" xr:uid="{E7C5BE22-3DBF-4A71-99B5-954CA0D80D8C}">
      <text>
        <r>
          <rPr>
            <b/>
            <sz val="9"/>
            <color indexed="81"/>
            <rFont val="Tahoma"/>
            <family val="2"/>
          </rPr>
          <t>Jason Martins:</t>
        </r>
        <r>
          <rPr>
            <sz val="9"/>
            <color indexed="81"/>
            <rFont val="Tahoma"/>
            <family val="2"/>
          </rPr>
          <t xml:space="preserve">
ref 1</t>
        </r>
      </text>
    </comment>
    <comment ref="N26" authorId="13" shapeId="0" xr:uid="{B20AA139-91F5-4755-8B2B-8C1B6A2BD6F2}">
      <text>
        <r>
          <rPr>
            <b/>
            <sz val="9"/>
            <color indexed="81"/>
            <rFont val="Tahoma"/>
            <family val="2"/>
          </rPr>
          <t>Jason Martins:</t>
        </r>
        <r>
          <rPr>
            <sz val="9"/>
            <color indexed="81"/>
            <rFont val="Tahoma"/>
            <family val="2"/>
          </rPr>
          <t xml:space="preserve">
ref 2</t>
        </r>
      </text>
    </comment>
    <comment ref="O26" authorId="13" shapeId="0" xr:uid="{D423ED79-018D-4296-9844-FD1E925C73A0}">
      <text>
        <r>
          <rPr>
            <b/>
            <sz val="9"/>
            <color indexed="81"/>
            <rFont val="Tahoma"/>
            <family val="2"/>
          </rPr>
          <t>Jason Martins:</t>
        </r>
        <r>
          <rPr>
            <sz val="9"/>
            <color indexed="81"/>
            <rFont val="Tahoma"/>
            <family val="2"/>
          </rPr>
          <t xml:space="preserve">
ref 2
</t>
        </r>
      </text>
    </comment>
    <comment ref="S26" authorId="13" shapeId="0" xr:uid="{87D80646-F13B-4803-BD70-BE80145E067E}">
      <text>
        <r>
          <rPr>
            <b/>
            <sz val="9"/>
            <color indexed="81"/>
            <rFont val="Tahoma"/>
            <family val="2"/>
          </rPr>
          <t>Jason Martins:</t>
        </r>
        <r>
          <rPr>
            <sz val="9"/>
            <color indexed="81"/>
            <rFont val="Tahoma"/>
            <family val="2"/>
          </rPr>
          <t xml:space="preserve">
ref 2</t>
        </r>
      </text>
    </comment>
    <comment ref="T26" authorId="13" shapeId="0" xr:uid="{006091A2-18E3-415D-8AA7-B692D2921D61}">
      <text>
        <r>
          <rPr>
            <b/>
            <sz val="9"/>
            <color indexed="81"/>
            <rFont val="Tahoma"/>
            <family val="2"/>
          </rPr>
          <t>Jason Martins:</t>
        </r>
        <r>
          <rPr>
            <sz val="9"/>
            <color indexed="81"/>
            <rFont val="Tahoma"/>
            <family val="2"/>
          </rPr>
          <t xml:space="preserve">
ref 2</t>
        </r>
      </text>
    </comment>
    <comment ref="H27" authorId="13" shapeId="0" xr:uid="{DE729777-F92B-4110-8C81-00890CF7B25D}">
      <text>
        <r>
          <rPr>
            <b/>
            <sz val="9"/>
            <color indexed="81"/>
            <rFont val="Tahoma"/>
            <family val="2"/>
          </rPr>
          <t>Jason Martins:</t>
        </r>
        <r>
          <rPr>
            <sz val="9"/>
            <color indexed="81"/>
            <rFont val="Tahoma"/>
            <family val="2"/>
          </rPr>
          <t xml:space="preserve">
ref 1</t>
        </r>
      </text>
    </comment>
    <comment ref="J27" authorId="13" shapeId="0" xr:uid="{C81B859B-8C1E-4E41-810E-38DEB3F4E125}">
      <text>
        <r>
          <rPr>
            <b/>
            <sz val="9"/>
            <color indexed="81"/>
            <rFont val="Tahoma"/>
            <family val="2"/>
          </rPr>
          <t>Jason Martins:</t>
        </r>
        <r>
          <rPr>
            <sz val="9"/>
            <color indexed="81"/>
            <rFont val="Tahoma"/>
            <family val="2"/>
          </rPr>
          <t xml:space="preserve">
ref 1</t>
        </r>
      </text>
    </comment>
    <comment ref="N27" authorId="13" shapeId="0" xr:uid="{8D6A5A4F-7C54-4796-AFA2-15D3626BB2A2}">
      <text>
        <r>
          <rPr>
            <b/>
            <sz val="9"/>
            <color indexed="81"/>
            <rFont val="Tahoma"/>
            <family val="2"/>
          </rPr>
          <t>Jason Martins:</t>
        </r>
        <r>
          <rPr>
            <sz val="9"/>
            <color indexed="81"/>
            <rFont val="Tahoma"/>
            <family val="2"/>
          </rPr>
          <t xml:space="preserve">
ref 2</t>
        </r>
      </text>
    </comment>
    <comment ref="O27" authorId="13" shapeId="0" xr:uid="{E6474798-5F3A-4564-9880-A16F42EB7BB4}">
      <text>
        <r>
          <rPr>
            <b/>
            <sz val="9"/>
            <color indexed="81"/>
            <rFont val="Tahoma"/>
            <family val="2"/>
          </rPr>
          <t>Jason Martins:</t>
        </r>
        <r>
          <rPr>
            <sz val="9"/>
            <color indexed="81"/>
            <rFont val="Tahoma"/>
            <family val="2"/>
          </rPr>
          <t xml:space="preserve">
ref 2</t>
        </r>
      </text>
    </comment>
    <comment ref="S27" authorId="13" shapeId="0" xr:uid="{3683B66B-1094-4F8B-A571-D25F60C46E21}">
      <text>
        <r>
          <rPr>
            <b/>
            <sz val="9"/>
            <color indexed="81"/>
            <rFont val="Tahoma"/>
            <family val="2"/>
          </rPr>
          <t>Jason Martins:</t>
        </r>
        <r>
          <rPr>
            <sz val="9"/>
            <color indexed="81"/>
            <rFont val="Tahoma"/>
            <family val="2"/>
          </rPr>
          <t xml:space="preserve">
ref 2</t>
        </r>
      </text>
    </comment>
    <comment ref="T27" authorId="13" shapeId="0" xr:uid="{01C07D08-07D0-40C9-BFF3-972241BD489B}">
      <text>
        <r>
          <rPr>
            <b/>
            <sz val="9"/>
            <color indexed="81"/>
            <rFont val="Tahoma"/>
            <family val="2"/>
          </rPr>
          <t>Jason Martins:</t>
        </r>
        <r>
          <rPr>
            <sz val="9"/>
            <color indexed="81"/>
            <rFont val="Tahoma"/>
            <family val="2"/>
          </rPr>
          <t xml:space="preserve">
ref 2</t>
        </r>
      </text>
    </comment>
    <comment ref="H28" authorId="13" shapeId="0" xr:uid="{2F5E8440-24D9-4549-9CDA-52FD818F2BFA}">
      <text>
        <r>
          <rPr>
            <b/>
            <sz val="9"/>
            <color indexed="81"/>
            <rFont val="Tahoma"/>
            <family val="2"/>
          </rPr>
          <t>Jason Martins:</t>
        </r>
        <r>
          <rPr>
            <sz val="9"/>
            <color indexed="81"/>
            <rFont val="Tahoma"/>
            <family val="2"/>
          </rPr>
          <t xml:space="preserve">
ref 1</t>
        </r>
      </text>
    </comment>
    <comment ref="J28" authorId="13" shapeId="0" xr:uid="{4B3ACBFF-7C27-4F48-81DA-2FDAE9C9BAF2}">
      <text>
        <r>
          <rPr>
            <b/>
            <sz val="9"/>
            <color indexed="81"/>
            <rFont val="Tahoma"/>
            <family val="2"/>
          </rPr>
          <t>Jason Martins:</t>
        </r>
        <r>
          <rPr>
            <sz val="9"/>
            <color indexed="81"/>
            <rFont val="Tahoma"/>
            <family val="2"/>
          </rPr>
          <t xml:space="preserve">
ref 1</t>
        </r>
      </text>
    </comment>
    <comment ref="N28" authorId="13" shapeId="0" xr:uid="{E7E9063C-7A86-49F7-83D6-3FE941959A5E}">
      <text>
        <r>
          <rPr>
            <b/>
            <sz val="9"/>
            <color indexed="81"/>
            <rFont val="Tahoma"/>
            <family val="2"/>
          </rPr>
          <t>Jason Martins:</t>
        </r>
        <r>
          <rPr>
            <sz val="9"/>
            <color indexed="81"/>
            <rFont val="Tahoma"/>
            <family val="2"/>
          </rPr>
          <t xml:space="preserve">
ref 2</t>
        </r>
      </text>
    </comment>
    <comment ref="O28" authorId="13" shapeId="0" xr:uid="{FEA140FD-E901-4308-AA1B-81CB7069D047}">
      <text>
        <r>
          <rPr>
            <b/>
            <sz val="9"/>
            <color indexed="81"/>
            <rFont val="Tahoma"/>
            <family val="2"/>
          </rPr>
          <t>Jason Martins:</t>
        </r>
        <r>
          <rPr>
            <sz val="9"/>
            <color indexed="81"/>
            <rFont val="Tahoma"/>
            <family val="2"/>
          </rPr>
          <t xml:space="preserve">
ref 2</t>
        </r>
      </text>
    </comment>
    <comment ref="S28" authorId="13" shapeId="0" xr:uid="{7CB1A51A-1046-4CDE-9445-3D21C037F279}">
      <text>
        <r>
          <rPr>
            <b/>
            <sz val="9"/>
            <color indexed="81"/>
            <rFont val="Tahoma"/>
            <family val="2"/>
          </rPr>
          <t>Jason Martins:</t>
        </r>
        <r>
          <rPr>
            <sz val="9"/>
            <color indexed="81"/>
            <rFont val="Tahoma"/>
            <family val="2"/>
          </rPr>
          <t xml:space="preserve">
ref 2</t>
        </r>
      </text>
    </comment>
    <comment ref="T28" authorId="13" shapeId="0" xr:uid="{637416DF-9FD7-4B4B-A251-AE7587087DD7}">
      <text>
        <r>
          <rPr>
            <b/>
            <sz val="9"/>
            <color indexed="81"/>
            <rFont val="Tahoma"/>
            <family val="2"/>
          </rPr>
          <t>Jason Martins:</t>
        </r>
        <r>
          <rPr>
            <sz val="9"/>
            <color indexed="81"/>
            <rFont val="Tahoma"/>
            <family val="2"/>
          </rPr>
          <t xml:space="preserve">
ref 2</t>
        </r>
      </text>
    </comment>
    <comment ref="H29" authorId="13" shapeId="0" xr:uid="{38CDA815-4BEB-4330-AA3B-4865A831BF04}">
      <text>
        <r>
          <rPr>
            <b/>
            <sz val="9"/>
            <color indexed="81"/>
            <rFont val="Tahoma"/>
            <family val="2"/>
          </rPr>
          <t>Jason Martins:</t>
        </r>
        <r>
          <rPr>
            <sz val="9"/>
            <color indexed="81"/>
            <rFont val="Tahoma"/>
            <family val="2"/>
          </rPr>
          <t xml:space="preserve">
ref 1 and 2</t>
        </r>
      </text>
    </comment>
    <comment ref="J29" authorId="13" shapeId="0" xr:uid="{BD65E42A-0B68-4DF4-8777-9C4815083D72}">
      <text>
        <r>
          <rPr>
            <b/>
            <sz val="9"/>
            <color indexed="81"/>
            <rFont val="Tahoma"/>
            <family val="2"/>
          </rPr>
          <t>Jason Martins:</t>
        </r>
        <r>
          <rPr>
            <sz val="9"/>
            <color indexed="81"/>
            <rFont val="Tahoma"/>
            <family val="2"/>
          </rPr>
          <t xml:space="preserve">
ref 1 and 2</t>
        </r>
      </text>
    </comment>
    <comment ref="N29" authorId="13" shapeId="0" xr:uid="{15C0F2D0-8105-41B4-8ACC-9BEF2C0A6EAC}">
      <text>
        <r>
          <rPr>
            <b/>
            <sz val="9"/>
            <color indexed="81"/>
            <rFont val="Tahoma"/>
            <family val="2"/>
          </rPr>
          <t>Jason Martins:</t>
        </r>
        <r>
          <rPr>
            <sz val="9"/>
            <color indexed="81"/>
            <rFont val="Tahoma"/>
            <family val="2"/>
          </rPr>
          <t xml:space="preserve">
ref 2</t>
        </r>
      </text>
    </comment>
    <comment ref="O29" authorId="13" shapeId="0" xr:uid="{0C7D4098-C4BB-4A33-A00E-CF534E24A0FB}">
      <text>
        <r>
          <rPr>
            <b/>
            <sz val="9"/>
            <color indexed="81"/>
            <rFont val="Tahoma"/>
            <family val="2"/>
          </rPr>
          <t>Jason Martins:</t>
        </r>
        <r>
          <rPr>
            <sz val="9"/>
            <color indexed="81"/>
            <rFont val="Tahoma"/>
            <family val="2"/>
          </rPr>
          <t xml:space="preserve">
ref 2
</t>
        </r>
      </text>
    </comment>
    <comment ref="S29" authorId="13" shapeId="0" xr:uid="{D8546E6A-0D3F-478A-BE0C-2A556C94C798}">
      <text>
        <r>
          <rPr>
            <b/>
            <sz val="9"/>
            <color indexed="81"/>
            <rFont val="Tahoma"/>
            <family val="2"/>
          </rPr>
          <t>Jason Martins:</t>
        </r>
        <r>
          <rPr>
            <sz val="9"/>
            <color indexed="81"/>
            <rFont val="Tahoma"/>
            <family val="2"/>
          </rPr>
          <t xml:space="preserve">
ref 2</t>
        </r>
      </text>
    </comment>
    <comment ref="T29" authorId="13" shapeId="0" xr:uid="{4BCBDFA2-F6A3-42A7-A5EF-9A3D039DA8AD}">
      <text>
        <r>
          <rPr>
            <b/>
            <sz val="9"/>
            <color indexed="81"/>
            <rFont val="Tahoma"/>
            <family val="2"/>
          </rPr>
          <t>Jason Martins:</t>
        </r>
        <r>
          <rPr>
            <sz val="9"/>
            <color indexed="81"/>
            <rFont val="Tahoma"/>
            <family val="2"/>
          </rPr>
          <t xml:space="preserve">
ref 2</t>
        </r>
      </text>
    </comment>
    <comment ref="H30" authorId="13" shapeId="0" xr:uid="{00E79A63-08F4-4713-8638-8160D43C0320}">
      <text>
        <r>
          <rPr>
            <b/>
            <sz val="9"/>
            <color indexed="81"/>
            <rFont val="Tahoma"/>
            <family val="2"/>
          </rPr>
          <t>Jason Martins:</t>
        </r>
        <r>
          <rPr>
            <sz val="9"/>
            <color indexed="81"/>
            <rFont val="Tahoma"/>
            <family val="2"/>
          </rPr>
          <t xml:space="preserve">
ref 1 and 2</t>
        </r>
      </text>
    </comment>
    <comment ref="J30" authorId="13" shapeId="0" xr:uid="{6567E4D0-2702-49E2-859E-5DA89772349D}">
      <text>
        <r>
          <rPr>
            <b/>
            <sz val="9"/>
            <color indexed="81"/>
            <rFont val="Tahoma"/>
            <family val="2"/>
          </rPr>
          <t>Jason Martins:</t>
        </r>
        <r>
          <rPr>
            <sz val="9"/>
            <color indexed="81"/>
            <rFont val="Tahoma"/>
            <family val="2"/>
          </rPr>
          <t xml:space="preserve">
ref 1 and 2</t>
        </r>
      </text>
    </comment>
    <comment ref="N30" authorId="13" shapeId="0" xr:uid="{9D09F560-88E5-42E2-8DD1-4F7C6DF7E6B7}">
      <text>
        <r>
          <rPr>
            <b/>
            <sz val="9"/>
            <color indexed="81"/>
            <rFont val="Tahoma"/>
            <family val="2"/>
          </rPr>
          <t>Jason Martins:</t>
        </r>
        <r>
          <rPr>
            <sz val="9"/>
            <color indexed="81"/>
            <rFont val="Tahoma"/>
            <family val="2"/>
          </rPr>
          <t xml:space="preserve">
ref 2</t>
        </r>
      </text>
    </comment>
    <comment ref="O30" authorId="13" shapeId="0" xr:uid="{8D2A5FEE-043A-420A-B413-2BC44B3E9ED9}">
      <text>
        <r>
          <rPr>
            <b/>
            <sz val="9"/>
            <color indexed="81"/>
            <rFont val="Tahoma"/>
            <family val="2"/>
          </rPr>
          <t>Jason Martins:</t>
        </r>
        <r>
          <rPr>
            <sz val="9"/>
            <color indexed="81"/>
            <rFont val="Tahoma"/>
            <family val="2"/>
          </rPr>
          <t xml:space="preserve">
ref 2</t>
        </r>
      </text>
    </comment>
    <comment ref="S30" authorId="13" shapeId="0" xr:uid="{08AE1D44-04EC-4EA9-AD69-DF115144D856}">
      <text>
        <r>
          <rPr>
            <b/>
            <sz val="9"/>
            <color indexed="81"/>
            <rFont val="Tahoma"/>
            <family val="2"/>
          </rPr>
          <t>Jason Martins:</t>
        </r>
        <r>
          <rPr>
            <sz val="9"/>
            <color indexed="81"/>
            <rFont val="Tahoma"/>
            <family val="2"/>
          </rPr>
          <t xml:space="preserve">
ref 2</t>
        </r>
      </text>
    </comment>
    <comment ref="T30" authorId="13" shapeId="0" xr:uid="{AEB2C24E-7D9A-4C7B-9981-137A42307063}">
      <text>
        <r>
          <rPr>
            <b/>
            <sz val="9"/>
            <color indexed="81"/>
            <rFont val="Tahoma"/>
            <family val="2"/>
          </rPr>
          <t>Jason Martins:</t>
        </r>
        <r>
          <rPr>
            <sz val="9"/>
            <color indexed="81"/>
            <rFont val="Tahoma"/>
            <family val="2"/>
          </rPr>
          <t xml:space="preserve">
ref 2</t>
        </r>
      </text>
    </comment>
    <comment ref="H31" authorId="13" shapeId="0" xr:uid="{B937316B-0DFE-43E6-B198-60615BB60DBF}">
      <text>
        <r>
          <rPr>
            <b/>
            <sz val="9"/>
            <color indexed="81"/>
            <rFont val="Tahoma"/>
            <family val="2"/>
          </rPr>
          <t>Jason Martins:</t>
        </r>
        <r>
          <rPr>
            <sz val="9"/>
            <color indexed="81"/>
            <rFont val="Tahoma"/>
            <family val="2"/>
          </rPr>
          <t xml:space="preserve">
ref 1</t>
        </r>
      </text>
    </comment>
    <comment ref="J31" authorId="13" shapeId="0" xr:uid="{2CD07BE2-E635-4241-B6C2-E123F6736628}">
      <text>
        <r>
          <rPr>
            <b/>
            <sz val="9"/>
            <color indexed="81"/>
            <rFont val="Tahoma"/>
            <family val="2"/>
          </rPr>
          <t>Jason Martins:</t>
        </r>
        <r>
          <rPr>
            <sz val="9"/>
            <color indexed="81"/>
            <rFont val="Tahoma"/>
            <family val="2"/>
          </rPr>
          <t xml:space="preserve">
ref 1</t>
        </r>
      </text>
    </comment>
    <comment ref="N31" authorId="13" shapeId="0" xr:uid="{0BFEBAC9-09BC-4D3A-8EA1-E757B7499588}">
      <text>
        <r>
          <rPr>
            <b/>
            <sz val="9"/>
            <color indexed="81"/>
            <rFont val="Tahoma"/>
            <family val="2"/>
          </rPr>
          <t>Jason Martins:</t>
        </r>
        <r>
          <rPr>
            <sz val="9"/>
            <color indexed="81"/>
            <rFont val="Tahoma"/>
            <family val="2"/>
          </rPr>
          <t xml:space="preserve">
ref 2</t>
        </r>
      </text>
    </comment>
    <comment ref="O31" authorId="13" shapeId="0" xr:uid="{AE2669BE-9D1F-420D-B941-BAC37D8995C7}">
      <text>
        <r>
          <rPr>
            <b/>
            <sz val="9"/>
            <color indexed="81"/>
            <rFont val="Tahoma"/>
            <family val="2"/>
          </rPr>
          <t>Jason Martins:</t>
        </r>
        <r>
          <rPr>
            <sz val="9"/>
            <color indexed="81"/>
            <rFont val="Tahoma"/>
            <family val="2"/>
          </rPr>
          <t xml:space="preserve">
ref 2</t>
        </r>
      </text>
    </comment>
    <comment ref="S31" authorId="13" shapeId="0" xr:uid="{62FA4935-1B71-43C5-A25B-7C25439A6DC5}">
      <text>
        <r>
          <rPr>
            <b/>
            <sz val="9"/>
            <color indexed="81"/>
            <rFont val="Tahoma"/>
            <family val="2"/>
          </rPr>
          <t>Jason Martins:</t>
        </r>
        <r>
          <rPr>
            <sz val="9"/>
            <color indexed="81"/>
            <rFont val="Tahoma"/>
            <family val="2"/>
          </rPr>
          <t xml:space="preserve">
ref 2</t>
        </r>
      </text>
    </comment>
    <comment ref="T31" authorId="13" shapeId="0" xr:uid="{676B70E8-E749-4FDB-A01F-CB4CEB944991}">
      <text>
        <r>
          <rPr>
            <b/>
            <sz val="9"/>
            <color indexed="81"/>
            <rFont val="Tahoma"/>
            <family val="2"/>
          </rPr>
          <t>Jason Martins:</t>
        </r>
        <r>
          <rPr>
            <sz val="9"/>
            <color indexed="81"/>
            <rFont val="Tahoma"/>
            <family val="2"/>
          </rPr>
          <t xml:space="preserve">
ref 2</t>
        </r>
      </text>
    </comment>
    <comment ref="H32" authorId="13" shapeId="0" xr:uid="{71E7EEDB-F03B-4824-BC35-1CA28E53CAF7}">
      <text>
        <r>
          <rPr>
            <b/>
            <sz val="9"/>
            <color indexed="81"/>
            <rFont val="Tahoma"/>
            <family val="2"/>
          </rPr>
          <t>Jason Martins:</t>
        </r>
        <r>
          <rPr>
            <sz val="9"/>
            <color indexed="81"/>
            <rFont val="Tahoma"/>
            <family val="2"/>
          </rPr>
          <t xml:space="preserve">
ref 1 and 4</t>
        </r>
      </text>
    </comment>
    <comment ref="J32" authorId="13" shapeId="0" xr:uid="{89D6BBC7-D8B3-409D-AE86-48328DD7AA7D}">
      <text>
        <r>
          <rPr>
            <b/>
            <sz val="9"/>
            <color indexed="81"/>
            <rFont val="Tahoma"/>
            <family val="2"/>
          </rPr>
          <t>Jason Martins:</t>
        </r>
        <r>
          <rPr>
            <sz val="9"/>
            <color indexed="81"/>
            <rFont val="Tahoma"/>
            <family val="2"/>
          </rPr>
          <t xml:space="preserve">
ref 1 and 4</t>
        </r>
      </text>
    </comment>
    <comment ref="N32" authorId="13" shapeId="0" xr:uid="{5A721DA3-3166-4DFD-B59D-1F6385516F10}">
      <text>
        <r>
          <rPr>
            <b/>
            <sz val="9"/>
            <color indexed="81"/>
            <rFont val="Tahoma"/>
            <family val="2"/>
          </rPr>
          <t>Jason Martins:</t>
        </r>
        <r>
          <rPr>
            <sz val="9"/>
            <color indexed="81"/>
            <rFont val="Tahoma"/>
            <family val="2"/>
          </rPr>
          <t xml:space="preserve">
ref 2</t>
        </r>
      </text>
    </comment>
    <comment ref="O32" authorId="13" shapeId="0" xr:uid="{DD37E2FB-B019-4A20-9038-5DFCE1EA13B5}">
      <text>
        <r>
          <rPr>
            <b/>
            <sz val="9"/>
            <color indexed="81"/>
            <rFont val="Tahoma"/>
            <family val="2"/>
          </rPr>
          <t>Jason Martins:</t>
        </r>
        <r>
          <rPr>
            <sz val="9"/>
            <color indexed="81"/>
            <rFont val="Tahoma"/>
            <family val="2"/>
          </rPr>
          <t xml:space="preserve">
ref 2
</t>
        </r>
      </text>
    </comment>
    <comment ref="S32" authorId="13" shapeId="0" xr:uid="{948AF8F8-15CC-4E8B-8AF0-CF6CFE8EC436}">
      <text>
        <r>
          <rPr>
            <b/>
            <sz val="9"/>
            <color indexed="81"/>
            <rFont val="Tahoma"/>
            <family val="2"/>
          </rPr>
          <t>Jason Martins:</t>
        </r>
        <r>
          <rPr>
            <sz val="9"/>
            <color indexed="81"/>
            <rFont val="Tahoma"/>
            <family val="2"/>
          </rPr>
          <t xml:space="preserve">
ref 2</t>
        </r>
      </text>
    </comment>
    <comment ref="T32" authorId="13" shapeId="0" xr:uid="{86FA67D8-C666-4AA8-BD36-2ED694E5F4F4}">
      <text>
        <r>
          <rPr>
            <b/>
            <sz val="9"/>
            <color indexed="81"/>
            <rFont val="Tahoma"/>
            <family val="2"/>
          </rPr>
          <t>Jason Martins:</t>
        </r>
        <r>
          <rPr>
            <sz val="9"/>
            <color indexed="81"/>
            <rFont val="Tahoma"/>
            <family val="2"/>
          </rPr>
          <t xml:space="preserve">
ref 2</t>
        </r>
      </text>
    </comment>
    <comment ref="H33" authorId="13" shapeId="0" xr:uid="{BC0B976C-AA2C-490B-9843-73A0A6BF6A3D}">
      <text>
        <r>
          <rPr>
            <b/>
            <sz val="9"/>
            <color indexed="81"/>
            <rFont val="Tahoma"/>
            <family val="2"/>
          </rPr>
          <t>Jason Martins:</t>
        </r>
        <r>
          <rPr>
            <sz val="9"/>
            <color indexed="81"/>
            <rFont val="Tahoma"/>
            <family val="2"/>
          </rPr>
          <t xml:space="preserve">
ref 1 and 4</t>
        </r>
      </text>
    </comment>
    <comment ref="J33" authorId="13" shapeId="0" xr:uid="{12DC8987-C824-4286-961D-8838A7150577}">
      <text>
        <r>
          <rPr>
            <b/>
            <sz val="9"/>
            <color indexed="81"/>
            <rFont val="Tahoma"/>
            <family val="2"/>
          </rPr>
          <t>Jason Martins:</t>
        </r>
        <r>
          <rPr>
            <sz val="9"/>
            <color indexed="81"/>
            <rFont val="Tahoma"/>
            <family val="2"/>
          </rPr>
          <t xml:space="preserve">
ref 1 and 4</t>
        </r>
      </text>
    </comment>
    <comment ref="N33" authorId="13" shapeId="0" xr:uid="{E0EC83B8-F3AC-4818-B73A-9F9AEE3DC633}">
      <text>
        <r>
          <rPr>
            <b/>
            <sz val="9"/>
            <color indexed="81"/>
            <rFont val="Tahoma"/>
            <family val="2"/>
          </rPr>
          <t>Jason Martins:</t>
        </r>
        <r>
          <rPr>
            <sz val="9"/>
            <color indexed="81"/>
            <rFont val="Tahoma"/>
            <family val="2"/>
          </rPr>
          <t xml:space="preserve">
ref 2</t>
        </r>
      </text>
    </comment>
    <comment ref="O33" authorId="13" shapeId="0" xr:uid="{FBCC9285-557F-4A43-9399-DBDCB4C1A360}">
      <text>
        <r>
          <rPr>
            <b/>
            <sz val="9"/>
            <color indexed="81"/>
            <rFont val="Tahoma"/>
            <family val="2"/>
          </rPr>
          <t>Jason Martins:</t>
        </r>
        <r>
          <rPr>
            <sz val="9"/>
            <color indexed="81"/>
            <rFont val="Tahoma"/>
            <family val="2"/>
          </rPr>
          <t xml:space="preserve">
ref 2</t>
        </r>
      </text>
    </comment>
    <comment ref="S33" authorId="13" shapeId="0" xr:uid="{402B539E-4308-4F5A-BF82-C3A3AB8C7F02}">
      <text>
        <r>
          <rPr>
            <b/>
            <sz val="9"/>
            <color indexed="81"/>
            <rFont val="Tahoma"/>
            <family val="2"/>
          </rPr>
          <t>Jason Martins:</t>
        </r>
        <r>
          <rPr>
            <sz val="9"/>
            <color indexed="81"/>
            <rFont val="Tahoma"/>
            <family val="2"/>
          </rPr>
          <t xml:space="preserve">
ref 2</t>
        </r>
      </text>
    </comment>
    <comment ref="T33" authorId="13" shapeId="0" xr:uid="{F924E041-975A-4967-9654-FDF4E11298E9}">
      <text>
        <r>
          <rPr>
            <b/>
            <sz val="9"/>
            <color indexed="81"/>
            <rFont val="Tahoma"/>
            <family val="2"/>
          </rPr>
          <t>Jason Martins:</t>
        </r>
        <r>
          <rPr>
            <sz val="9"/>
            <color indexed="81"/>
            <rFont val="Tahoma"/>
            <family val="2"/>
          </rPr>
          <t xml:space="preserve">
ref 2</t>
        </r>
      </text>
    </comment>
    <comment ref="H34" authorId="13" shapeId="0" xr:uid="{F4B1F602-1152-4B98-8FE2-25E9A7141AF8}">
      <text>
        <r>
          <rPr>
            <b/>
            <sz val="9"/>
            <color indexed="81"/>
            <rFont val="Tahoma"/>
            <family val="2"/>
          </rPr>
          <t>Jason Martins:</t>
        </r>
        <r>
          <rPr>
            <sz val="9"/>
            <color indexed="81"/>
            <rFont val="Tahoma"/>
            <family val="2"/>
          </rPr>
          <t xml:space="preserve">
ref 1</t>
        </r>
      </text>
    </comment>
    <comment ref="J34" authorId="13" shapeId="0" xr:uid="{C8F2440D-5653-4E9B-93F8-A5041F252DB7}">
      <text>
        <r>
          <rPr>
            <b/>
            <sz val="9"/>
            <color indexed="81"/>
            <rFont val="Tahoma"/>
            <family val="2"/>
          </rPr>
          <t>Jason Martins:</t>
        </r>
        <r>
          <rPr>
            <sz val="9"/>
            <color indexed="81"/>
            <rFont val="Tahoma"/>
            <family val="2"/>
          </rPr>
          <t xml:space="preserve">
ref 1</t>
        </r>
      </text>
    </comment>
    <comment ref="N34" authorId="13" shapeId="0" xr:uid="{26424762-CF0E-4B6B-8B33-280D0DCA1470}">
      <text>
        <r>
          <rPr>
            <b/>
            <sz val="9"/>
            <color indexed="81"/>
            <rFont val="Tahoma"/>
            <family val="2"/>
          </rPr>
          <t>Jason Martins:</t>
        </r>
        <r>
          <rPr>
            <sz val="9"/>
            <color indexed="81"/>
            <rFont val="Tahoma"/>
            <family val="2"/>
          </rPr>
          <t xml:space="preserve">
ref 2</t>
        </r>
      </text>
    </comment>
    <comment ref="O34" authorId="13" shapeId="0" xr:uid="{13E543A1-E07B-478C-BA32-48488E576828}">
      <text>
        <r>
          <rPr>
            <b/>
            <sz val="9"/>
            <color indexed="81"/>
            <rFont val="Tahoma"/>
            <family val="2"/>
          </rPr>
          <t>Jason Martins:</t>
        </r>
        <r>
          <rPr>
            <sz val="9"/>
            <color indexed="81"/>
            <rFont val="Tahoma"/>
            <family val="2"/>
          </rPr>
          <t xml:space="preserve">
ref 2</t>
        </r>
      </text>
    </comment>
    <comment ref="S34" authorId="13" shapeId="0" xr:uid="{227CA3B5-A801-4BAC-94E0-E1637DE80858}">
      <text>
        <r>
          <rPr>
            <b/>
            <sz val="9"/>
            <color indexed="81"/>
            <rFont val="Tahoma"/>
            <family val="2"/>
          </rPr>
          <t>Jason Martins:</t>
        </r>
        <r>
          <rPr>
            <sz val="9"/>
            <color indexed="81"/>
            <rFont val="Tahoma"/>
            <family val="2"/>
          </rPr>
          <t xml:space="preserve">
ref 2</t>
        </r>
      </text>
    </comment>
    <comment ref="T34" authorId="13" shapeId="0" xr:uid="{470AF0FE-8911-4073-A1E8-F3B394043327}">
      <text>
        <r>
          <rPr>
            <b/>
            <sz val="9"/>
            <color indexed="81"/>
            <rFont val="Tahoma"/>
            <family val="2"/>
          </rPr>
          <t>Jason Martins:</t>
        </r>
        <r>
          <rPr>
            <sz val="9"/>
            <color indexed="81"/>
            <rFont val="Tahoma"/>
            <family val="2"/>
          </rPr>
          <t xml:space="preserve">
ref 2</t>
        </r>
      </text>
    </comment>
    <comment ref="H35" authorId="13" shapeId="0" xr:uid="{522BEB66-3034-49B1-BA58-1D918B6104E9}">
      <text>
        <r>
          <rPr>
            <b/>
            <sz val="9"/>
            <color indexed="81"/>
            <rFont val="Tahoma"/>
            <family val="2"/>
          </rPr>
          <t>Jason Martins:</t>
        </r>
        <r>
          <rPr>
            <sz val="9"/>
            <color indexed="81"/>
            <rFont val="Tahoma"/>
            <family val="2"/>
          </rPr>
          <t xml:space="preserve">
ref 1 and 2</t>
        </r>
      </text>
    </comment>
    <comment ref="J35" authorId="13" shapeId="0" xr:uid="{02543C3E-1F61-483C-89A4-FFA65659039F}">
      <text>
        <r>
          <rPr>
            <b/>
            <sz val="9"/>
            <color indexed="81"/>
            <rFont val="Tahoma"/>
            <family val="2"/>
          </rPr>
          <t>Jason Martins:</t>
        </r>
        <r>
          <rPr>
            <sz val="9"/>
            <color indexed="81"/>
            <rFont val="Tahoma"/>
            <family val="2"/>
          </rPr>
          <t xml:space="preserve">
ref 1 and 2</t>
        </r>
      </text>
    </comment>
    <comment ref="N35" authorId="13" shapeId="0" xr:uid="{9D6DC1F9-45C3-4B62-B563-6B4015319AA1}">
      <text>
        <r>
          <rPr>
            <b/>
            <sz val="9"/>
            <color indexed="81"/>
            <rFont val="Tahoma"/>
            <family val="2"/>
          </rPr>
          <t>Jason Martins:</t>
        </r>
        <r>
          <rPr>
            <sz val="9"/>
            <color indexed="81"/>
            <rFont val="Tahoma"/>
            <family val="2"/>
          </rPr>
          <t xml:space="preserve">
ref 2</t>
        </r>
      </text>
    </comment>
    <comment ref="O35" authorId="13" shapeId="0" xr:uid="{F47C1561-131B-4D2B-83BA-C9CCB53450BA}">
      <text>
        <r>
          <rPr>
            <b/>
            <sz val="9"/>
            <color indexed="81"/>
            <rFont val="Tahoma"/>
            <family val="2"/>
          </rPr>
          <t>Jason Martins:</t>
        </r>
        <r>
          <rPr>
            <sz val="9"/>
            <color indexed="81"/>
            <rFont val="Tahoma"/>
            <family val="2"/>
          </rPr>
          <t xml:space="preserve">
ref 2
</t>
        </r>
      </text>
    </comment>
    <comment ref="S35" authorId="13" shapeId="0" xr:uid="{1837728C-53DA-40DE-81D9-5AE73EDA61F7}">
      <text>
        <r>
          <rPr>
            <b/>
            <sz val="9"/>
            <color indexed="81"/>
            <rFont val="Tahoma"/>
            <family val="2"/>
          </rPr>
          <t>Jason Martins:</t>
        </r>
        <r>
          <rPr>
            <sz val="9"/>
            <color indexed="81"/>
            <rFont val="Tahoma"/>
            <family val="2"/>
          </rPr>
          <t xml:space="preserve">
ref 2</t>
        </r>
      </text>
    </comment>
    <comment ref="T35" authorId="13" shapeId="0" xr:uid="{957EB22C-52CE-43DA-8CBB-5B2FF3EADBA5}">
      <text>
        <r>
          <rPr>
            <b/>
            <sz val="9"/>
            <color indexed="81"/>
            <rFont val="Tahoma"/>
            <family val="2"/>
          </rPr>
          <t>Jason Martins:</t>
        </r>
        <r>
          <rPr>
            <sz val="9"/>
            <color indexed="81"/>
            <rFont val="Tahoma"/>
            <family val="2"/>
          </rPr>
          <t xml:space="preserve">
ref 2</t>
        </r>
      </text>
    </comment>
    <comment ref="H36" authorId="13" shapeId="0" xr:uid="{DEC1444C-8069-4866-81E1-D195E9C52371}">
      <text>
        <r>
          <rPr>
            <b/>
            <sz val="9"/>
            <color indexed="81"/>
            <rFont val="Tahoma"/>
            <family val="2"/>
          </rPr>
          <t>Jason Martins:</t>
        </r>
        <r>
          <rPr>
            <sz val="9"/>
            <color indexed="81"/>
            <rFont val="Tahoma"/>
            <family val="2"/>
          </rPr>
          <t xml:space="preserve">
ref 1 and 2</t>
        </r>
      </text>
    </comment>
    <comment ref="J36" authorId="13" shapeId="0" xr:uid="{E014E278-7B02-4C25-B3C7-2B3A0C62E3E2}">
      <text>
        <r>
          <rPr>
            <b/>
            <sz val="9"/>
            <color indexed="81"/>
            <rFont val="Tahoma"/>
            <family val="2"/>
          </rPr>
          <t>Jason Martins:</t>
        </r>
        <r>
          <rPr>
            <sz val="9"/>
            <color indexed="81"/>
            <rFont val="Tahoma"/>
            <family val="2"/>
          </rPr>
          <t xml:space="preserve">
ref 1 and 2</t>
        </r>
      </text>
    </comment>
    <comment ref="N36" authorId="13" shapeId="0" xr:uid="{E8CAA047-1B43-4DFC-9578-7BDD48CC33E7}">
      <text>
        <r>
          <rPr>
            <b/>
            <sz val="9"/>
            <color indexed="81"/>
            <rFont val="Tahoma"/>
            <family val="2"/>
          </rPr>
          <t>Jason Martins:</t>
        </r>
        <r>
          <rPr>
            <sz val="9"/>
            <color indexed="81"/>
            <rFont val="Tahoma"/>
            <family val="2"/>
          </rPr>
          <t xml:space="preserve">
ref 2</t>
        </r>
      </text>
    </comment>
    <comment ref="O36" authorId="13" shapeId="0" xr:uid="{9005D930-9CAD-4D99-AC0A-D09BF67D76DB}">
      <text>
        <r>
          <rPr>
            <b/>
            <sz val="9"/>
            <color indexed="81"/>
            <rFont val="Tahoma"/>
            <family val="2"/>
          </rPr>
          <t>Jason Martins:</t>
        </r>
        <r>
          <rPr>
            <sz val="9"/>
            <color indexed="81"/>
            <rFont val="Tahoma"/>
            <family val="2"/>
          </rPr>
          <t xml:space="preserve">
ref 2</t>
        </r>
      </text>
    </comment>
    <comment ref="S36" authorId="13" shapeId="0" xr:uid="{87E5A708-1AFC-486D-B2C3-6044D0757AE8}">
      <text>
        <r>
          <rPr>
            <b/>
            <sz val="9"/>
            <color indexed="81"/>
            <rFont val="Tahoma"/>
            <family val="2"/>
          </rPr>
          <t>Jason Martins:</t>
        </r>
        <r>
          <rPr>
            <sz val="9"/>
            <color indexed="81"/>
            <rFont val="Tahoma"/>
            <family val="2"/>
          </rPr>
          <t xml:space="preserve">
ref 2</t>
        </r>
      </text>
    </comment>
    <comment ref="T36" authorId="13" shapeId="0" xr:uid="{4E89919D-B435-469C-96B7-B1699F47A18A}">
      <text>
        <r>
          <rPr>
            <b/>
            <sz val="9"/>
            <color indexed="81"/>
            <rFont val="Tahoma"/>
            <family val="2"/>
          </rPr>
          <t>Jason Martins:</t>
        </r>
        <r>
          <rPr>
            <sz val="9"/>
            <color indexed="81"/>
            <rFont val="Tahoma"/>
            <family val="2"/>
          </rPr>
          <t xml:space="preserve">
ref 2</t>
        </r>
      </text>
    </comment>
    <comment ref="H37" authorId="13" shapeId="0" xr:uid="{124494F7-4529-491D-B781-23FA0DE2BCED}">
      <text>
        <r>
          <rPr>
            <b/>
            <sz val="9"/>
            <color indexed="81"/>
            <rFont val="Tahoma"/>
            <family val="2"/>
          </rPr>
          <t>Jason Martins:</t>
        </r>
        <r>
          <rPr>
            <sz val="9"/>
            <color indexed="81"/>
            <rFont val="Tahoma"/>
            <family val="2"/>
          </rPr>
          <t xml:space="preserve">
ref 1</t>
        </r>
      </text>
    </comment>
    <comment ref="J37" authorId="13" shapeId="0" xr:uid="{2F61BD7C-5223-4BBD-AF40-49C7BFC76D0E}">
      <text>
        <r>
          <rPr>
            <b/>
            <sz val="9"/>
            <color indexed="81"/>
            <rFont val="Tahoma"/>
            <family val="2"/>
          </rPr>
          <t>Jason Martins:</t>
        </r>
        <r>
          <rPr>
            <sz val="9"/>
            <color indexed="81"/>
            <rFont val="Tahoma"/>
            <family val="2"/>
          </rPr>
          <t xml:space="preserve">
ref 1</t>
        </r>
      </text>
    </comment>
    <comment ref="N37" authorId="13" shapeId="0" xr:uid="{C24C00B5-8CDD-4544-916B-C8B6A01ECADA}">
      <text>
        <r>
          <rPr>
            <b/>
            <sz val="9"/>
            <color indexed="81"/>
            <rFont val="Tahoma"/>
            <family val="2"/>
          </rPr>
          <t>Jason Martins:</t>
        </r>
        <r>
          <rPr>
            <sz val="9"/>
            <color indexed="81"/>
            <rFont val="Tahoma"/>
            <family val="2"/>
          </rPr>
          <t xml:space="preserve">
ref 2</t>
        </r>
      </text>
    </comment>
    <comment ref="O37" authorId="13" shapeId="0" xr:uid="{D41FE47E-957B-4314-A736-111294A49B6E}">
      <text>
        <r>
          <rPr>
            <b/>
            <sz val="9"/>
            <color indexed="81"/>
            <rFont val="Tahoma"/>
            <family val="2"/>
          </rPr>
          <t>Jason Martins:</t>
        </r>
        <r>
          <rPr>
            <sz val="9"/>
            <color indexed="81"/>
            <rFont val="Tahoma"/>
            <family val="2"/>
          </rPr>
          <t xml:space="preserve">
ref 2</t>
        </r>
      </text>
    </comment>
    <comment ref="S37" authorId="13" shapeId="0" xr:uid="{B4D91536-AC8A-49FF-98C5-B74DDBC88C5A}">
      <text>
        <r>
          <rPr>
            <b/>
            <sz val="9"/>
            <color indexed="81"/>
            <rFont val="Tahoma"/>
            <family val="2"/>
          </rPr>
          <t>Jason Martins:</t>
        </r>
        <r>
          <rPr>
            <sz val="9"/>
            <color indexed="81"/>
            <rFont val="Tahoma"/>
            <family val="2"/>
          </rPr>
          <t xml:space="preserve">
ref 2</t>
        </r>
      </text>
    </comment>
    <comment ref="T37" authorId="13" shapeId="0" xr:uid="{0D91794E-13A8-4547-B657-6590F3D657F6}">
      <text>
        <r>
          <rPr>
            <b/>
            <sz val="9"/>
            <color indexed="81"/>
            <rFont val="Tahoma"/>
            <family val="2"/>
          </rPr>
          <t>Jason Martins:</t>
        </r>
        <r>
          <rPr>
            <sz val="9"/>
            <color indexed="81"/>
            <rFont val="Tahoma"/>
            <family val="2"/>
          </rPr>
          <t xml:space="preserve">
ref 2</t>
        </r>
      </text>
    </comment>
    <comment ref="F38" authorId="14" shapeId="0" xr:uid="{C107E2E7-DDCC-4C91-9ABD-3C5EA1A6D540}">
      <text>
        <t>[Threaded comment]
Your version of Excel allows you to read this threaded comment; however, any edits to it will get removed if the file is opened in a newer version of Excel. Learn more: https://go.microsoft.com/fwlink/?linkid=870924
Comment:
    For reference. Not likely needed for WS6 - as costs of blue hydrogen will be factored into WS5.</t>
      </text>
    </comment>
    <comment ref="H38" authorId="13" shapeId="0" xr:uid="{694AA9A2-D1BF-4BE3-88F8-E3C22451F278}">
      <text>
        <r>
          <rPr>
            <b/>
            <sz val="9"/>
            <color indexed="81"/>
            <rFont val="Tahoma"/>
            <family val="2"/>
          </rPr>
          <t>Jason Martins:</t>
        </r>
        <r>
          <rPr>
            <sz val="9"/>
            <color indexed="81"/>
            <rFont val="Tahoma"/>
            <family val="2"/>
          </rPr>
          <t xml:space="preserve">
ref 5
(includes capex + opex)</t>
        </r>
      </text>
    </comment>
    <comment ref="O38" authorId="13" shapeId="0" xr:uid="{3A08D2E7-33AD-48F6-8C67-ED1B29A34716}">
      <text>
        <r>
          <rPr>
            <b/>
            <sz val="9"/>
            <color indexed="81"/>
            <rFont val="Tahoma"/>
            <family val="2"/>
          </rPr>
          <t>Jason Martins:</t>
        </r>
        <r>
          <rPr>
            <sz val="9"/>
            <color indexed="81"/>
            <rFont val="Tahoma"/>
            <family val="2"/>
          </rPr>
          <t xml:space="preserve">
ref 5 (129 MW, 90% caapcity factor)</t>
        </r>
      </text>
    </comment>
    <comment ref="P38" authorId="13" shapeId="0" xr:uid="{67BAFC3D-9FF2-49B7-BF6B-5D628795FFA6}">
      <text>
        <r>
          <rPr>
            <b/>
            <sz val="9"/>
            <color indexed="81"/>
            <rFont val="Tahoma"/>
            <family val="2"/>
          </rPr>
          <t>Jason Martins:</t>
        </r>
        <r>
          <rPr>
            <sz val="9"/>
            <color indexed="81"/>
            <rFont val="Tahoma"/>
            <family val="2"/>
          </rPr>
          <t xml:space="preserve">
ref 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tc={50B44CEB-8625-48BC-8367-E0681C57270B}</author>
    <author>tc={CB9C085D-5CA6-47E0-89EC-40F430C913BE}</author>
    <author>tc={DF410968-A34F-4116-A4E9-96AEA98DFA52}</author>
    <author>tc={8076EE0B-B7A3-4CF7-9998-441DC96B203E}</author>
    <author>tc={086A9ACD-2D19-4B5C-B3D5-59A9F0778929}</author>
    <author>tc={4ADF455E-0674-4A39-8D66-00FC0E80D3F3}</author>
    <author>tc={186E29F2-E4DD-4EAC-BA0D-F43ADE3A6616}</author>
    <author>tc={326C3D7A-11B4-44C3-8B1F-9FA34FCFFF2B}</author>
    <author>tc={B48DCF01-E876-44AB-9F4C-E506DB2199A5}</author>
    <author>tc={B4E9CEB9-5CF4-495B-8DA2-BF47C4B7D003}</author>
    <author>tc={F5BBDF1A-75EA-4522-8AA8-1B1885D041EA}</author>
    <author>tc={E04F668E-41CB-4164-BBBB-5ACA3D4C4618}</author>
    <author>tc={595395F3-04D8-430D-9072-45CB4DB4FEA5}</author>
    <author>tc={C47F5CAE-E774-406D-8A96-88CCA9AB2B1D}</author>
    <author>tc={C896C30A-14BC-42E4-AFC3-4259E20C1980}</author>
    <author>Jason Martins</author>
    <author>tc={3FC20F7A-CE66-4DDF-B4AB-C64680BF5BA8}</author>
    <author>tc={721E1906-48DA-4868-B97F-EA7224E0B42D}</author>
    <author>tc={46C076C2-931F-4110-AFF4-463AE6649E24}</author>
    <author>tc={517E0F64-6EB6-4D45-AA95-ABE19712F172}</author>
    <author>tc={B35EBAD9-9334-4A6C-875F-0D4D87D0BECD}</author>
    <author>tc={07EA1CF8-FE47-4BEE-A5BC-673AC9544FC7}</author>
    <author>tc={C9ED5F33-B97E-4813-866C-8A07F83E48D6}</author>
    <author>tc={2C71FAD0-A358-4649-85E2-413038777F5F}</author>
    <author>tc={D806908F-C232-4FF3-A7EF-CD8BED8510A3}</author>
    <author>tc={B748A229-E7A7-4232-8602-781650D2B894}</author>
    <author>tc={93B58697-C4C0-4F75-B744-1D00548DF8F6}</author>
    <author>tc={34AA60F3-1A13-4FB8-98D6-A8C4C321BB18}</author>
    <author>tc={93EACC31-2174-4049-921C-4A5A586E5202}</author>
    <author>tc={18E1100D-35EE-4FA0-956F-0650B3700E4F}</author>
    <author>tc={26E87C21-D841-4AB8-B867-EBB1832F97B1}</author>
    <author>tc={981FE99F-806C-49D9-AE21-E41E9D039978}</author>
    <author>tc={195B254C-E761-42BA-9FA4-D64D7BAD75B8}</author>
    <author>tc={CF17E4D5-AA25-4E89-A020-A9840ADCE0F0}</author>
    <author>tc={01891E18-2698-4435-9911-7632E83BE2A4}</author>
    <author>tc={00A92DDE-8DFA-46B9-B4F1-81D4AB0DAD17}</author>
    <author>tc={A847EBD8-3F49-471F-BAC4-635F39DFD10D}</author>
    <author>tc={68417962-AC3E-4B1D-B1DB-3F70C41F8D5D}</author>
    <author>tc={B62A764A-3C81-4C57-A7A6-24EE21FA067E}</author>
    <author>tc={7FB5BF89-E2F4-4759-AC7D-6D47BE65F3CD}</author>
    <author>tc={0FAF143A-2883-42D9-99C2-F13CF6D7BCC8}</author>
  </authors>
  <commentList>
    <comment ref="H9" authorId="0" shapeId="0" xr:uid="{50B44CEB-8625-48BC-8367-E0681C57270B}">
      <text>
        <t>[Threaded comment]
Your version of Excel allows you to read this threaded comment; however, any edits to it will get removed if the file is opened in a newer version of Excel. Learn more: https://go.microsoft.com/fwlink/?linkid=870924
Comment:
    MWe for power
MW hydrogen HHV for hydrogen
m3/hr for biomethane</t>
      </text>
    </comment>
    <comment ref="I9" authorId="1" shapeId="0" xr:uid="{CB9C085D-5CA6-47E0-89EC-40F430C913BE}">
      <text>
        <t>[Threaded comment]
Your version of Excel allows you to read this threaded comment; however, any edits to it will get removed if the file is opened in a newer version of Excel. Learn more: https://go.microsoft.com/fwlink/?linkid=870924
Comment:
    MWe for power
MW hydrogen HHV for hydrogen
m3/hr for biomethane</t>
      </text>
    </comment>
    <comment ref="K9" authorId="2" shapeId="0" xr:uid="{DF410968-A34F-4116-A4E9-96AEA98DFA52}">
      <text>
        <t>[Threaded comment]
Your version of Excel allows you to read this threaded comment; however, any edits to it will get removed if the file is opened in a newer version of Excel. Learn more: https://go.microsoft.com/fwlink/?linkid=870924
Comment:
    Total project cost refers to cost of generation / industrial plant plus CO2 capture (does not include T&amp;S costs)</t>
      </text>
    </comment>
    <comment ref="S9" authorId="3" shapeId="0" xr:uid="{8076EE0B-B7A3-4CF7-9998-441DC96B203E}">
      <text>
        <t>[Threaded comment]
Your version of Excel allows you to read this threaded comment; however, any edits to it will get removed if the file is opened in a newer version of Excel. Learn more: https://go.microsoft.com/fwlink/?linkid=870924
Comment:
    OPTIONAL</t>
      </text>
    </comment>
    <comment ref="T9" authorId="4" shapeId="0" xr:uid="{086A9ACD-2D19-4B5C-B3D5-59A9F0778929}">
      <text>
        <t>[Threaded comment]
Your version of Excel allows you to read this threaded comment; however, any edits to it will get removed if the file is opened in a newer version of Excel. Learn more: https://go.microsoft.com/fwlink/?linkid=870924
Comment:
    FCost in millions per year. Variable OpEx excluding fuel cost</t>
      </text>
    </comment>
    <comment ref="V9" authorId="5" shapeId="0" xr:uid="{4ADF455E-0674-4A39-8D66-00FC0E80D3F3}">
      <text>
        <t>[Threaded comment]
Your version of Excel allows you to read this threaded comment; however, any edits to it will get removed if the file is opened in a newer version of Excel. Learn more: https://go.microsoft.com/fwlink/?linkid=870924
Comment:
    Reference size of plant associated with cost estimate</t>
      </text>
    </comment>
    <comment ref="W9" authorId="6" shapeId="0" xr:uid="{186E29F2-E4DD-4EAC-BA0D-F43ADE3A6616}">
      <text>
        <t>[Threaded comment]
Your version of Excel allows you to read this threaded comment; however, any edits to it will get removed if the file is opened in a newer version of Excel. Learn more: https://go.microsoft.com/fwlink/?linkid=870924
Comment:
    Scaling factor to calculate cost for different site size (use 0.67 if data is not available).</t>
      </text>
    </comment>
    <comment ref="AA9" authorId="7" shapeId="0" xr:uid="{326C3D7A-11B4-44C3-8B1F-9FA34FCFFF2B}">
      <text>
        <t>[Threaded comment]
Your version of Excel allows you to read this threaded comment; however, any edits to it will get removed if the file is opened in a newer version of Excel. Learn more: https://go.microsoft.com/fwlink/?linkid=870924
Comment:
    Heating demand (kWh) per tCO2 of captured</t>
      </text>
    </comment>
    <comment ref="AB9" authorId="8" shapeId="0" xr:uid="{B48DCF01-E876-44AB-9F4C-E506DB2199A5}">
      <text>
        <t>[Threaded comment]
Your version of Excel allows you to read this threaded comment; however, any edits to it will get removed if the file is opened in a newer version of Excel. Learn more: https://go.microsoft.com/fwlink/?linkid=870924
Comment:
    Electricity demand (kWh) per tCO2 of captured</t>
      </text>
    </comment>
    <comment ref="AG9" authorId="9" shapeId="0" xr:uid="{B4E9CEB9-5CF4-495B-8DA2-BF47C4B7D003}">
      <text>
        <t>[Threaded comment]
Your version of Excel allows you to read this threaded comment; however, any edits to it will get removed if the file is opened in a newer version of Excel. Learn more: https://go.microsoft.com/fwlink/?linkid=870924
Comment:
    Year when first operation could occur</t>
      </text>
    </comment>
    <comment ref="AH9" authorId="10" shapeId="0" xr:uid="{F5BBDF1A-75EA-4522-8AA8-1B1885D041EA}">
      <text>
        <t>[Threaded comment]
Your version of Excel allows you to read this threaded comment; however, any edits to it will get removed if the file is opened in a newer version of Excel. Learn more: https://go.microsoft.com/fwlink/?linkid=870924
Comment:
    IF DATA IS AVAILABLE
e.g. Timescales and % cost reduction due to technology learning from FOAK to SOAK to NOAK</t>
      </text>
    </comment>
    <comment ref="AI9" authorId="11" shapeId="0" xr:uid="{E04F668E-41CB-4164-BBBB-5ACA3D4C4618}">
      <text>
        <t>[Threaded comment]
Your version of Excel allows you to read this threaded comment; however, any edits to it will get removed if the file is opened in a newer version of Excel. Learn more: https://go.microsoft.com/fwlink/?linkid=870924
Comment:
    Estimated % range for metrics
e.g. -50% / +100% for Capex</t>
      </text>
    </comment>
    <comment ref="K10" authorId="12" shapeId="0" xr:uid="{595395F3-04D8-430D-9072-45CB4DB4FEA5}">
      <text>
        <t>[Threaded comment]
Your version of Excel allows you to read this threaded comment; however, any edits to it will get removed if the file is opened in a newer version of Excel. Learn more: https://go.microsoft.com/fwlink/?linkid=870924
Comment:
    including design, pre-licensing, regulatory costs, fees, royalties, otehr indirect costs</t>
      </text>
    </comment>
    <comment ref="AA10" authorId="13" shapeId="0" xr:uid="{C47F5CAE-E774-406D-8A96-88CCA9AB2B1D}">
      <text>
        <t>[Threaded comment]
Your version of Excel allows you to read this threaded comment; however, any edits to it will get removed if the file is opened in a newer version of Excel. Learn more: https://go.microsoft.com/fwlink/?linkid=870924
Comment:
    Parasitic load of 101MWe, 20% loss of power output</t>
      </text>
    </comment>
    <comment ref="AF10" authorId="14" shapeId="0" xr:uid="{C896C30A-14BC-42E4-AFC3-4259E20C1980}">
      <text>
        <t>[Threaded comment]
Your version of Excel allows you to read this threaded comment; however, any edits to it will get removed if the file is opened in a newer version of Excel. Learn more: https://go.microsoft.com/fwlink/?linkid=870924
Comment:
    ETI</t>
      </text>
    </comment>
    <comment ref="AI10" authorId="15" shapeId="0" xr:uid="{EDFED2B7-1260-4968-9AD9-D1AE5CCDEB88}">
      <text>
        <r>
          <rPr>
            <b/>
            <sz val="9"/>
            <color indexed="81"/>
            <rFont val="Tahoma"/>
            <family val="2"/>
          </rPr>
          <t>Jason Martins:</t>
        </r>
        <r>
          <rPr>
            <sz val="9"/>
            <color indexed="81"/>
            <rFont val="Tahoma"/>
            <family val="2"/>
          </rPr>
          <t xml:space="preserve">
Suggest this is viewed as a 95% confidence interval on the costs. Technologies are at the pre-FEED/FEED stage of technology development. Uncertainty range assumptions from team project experience and recent literature (ref 6).</t>
        </r>
      </text>
    </comment>
    <comment ref="K11" authorId="16" shapeId="0" xr:uid="{3FC20F7A-CE66-4DDF-B4AB-C64680BF5BA8}">
      <text>
        <t>[Threaded comment]
Your version of Excel allows you to read this threaded comment; however, any edits to it will get removed if the file is opened in a newer version of Excel. Learn more: https://go.microsoft.com/fwlink/?linkid=870924
Comment:
    as above</t>
      </text>
    </comment>
    <comment ref="AA11" authorId="17" shapeId="0" xr:uid="{721E1906-48DA-4868-B97F-EA7224E0B42D}">
      <text>
        <t>[Threaded comment]
Your version of Excel allows you to read this threaded comment; however, any edits to it will get removed if the file is opened in a newer version of Excel. Learn more: https://go.microsoft.com/fwlink/?linkid=870924
Comment:
    Parasitic load of 196MWe, 33% loss of power output</t>
      </text>
    </comment>
    <comment ref="AF11" authorId="18" shapeId="0" xr:uid="{46C076C2-931F-4110-AFF4-463AE6649E24}">
      <text>
        <t>[Threaded comment]
Your version of Excel allows you to read this threaded comment; however, any edits to it will get removed if the file is opened in a newer version of Excel. Learn more: https://go.microsoft.com/fwlink/?linkid=870924
Comment:
    ETI</t>
      </text>
    </comment>
    <comment ref="K12" authorId="19" shapeId="0" xr:uid="{517E0F64-6EB6-4D45-AA95-ABE19712F172}">
      <text>
        <t>[Threaded comment]
Your version of Excel allows you to read this threaded comment; however, any edits to it will get removed if the file is opened in a newer version of Excel. Learn more: https://go.microsoft.com/fwlink/?linkid=870924
Comment:
    as above</t>
      </text>
    </comment>
    <comment ref="AA12" authorId="20" shapeId="0" xr:uid="{B35EBAD9-9334-4A6C-875F-0D4D87D0BECD}">
      <text>
        <t>[Threaded comment]
Your version of Excel allows you to read this threaded comment; however, any edits to it will get removed if the file is opened in a newer version of Excel. Learn more: https://go.microsoft.com/fwlink/?linkid=870924
Comment:
    Parasitic load of 137MWe, 28% loss of power output</t>
      </text>
    </comment>
    <comment ref="AF12" authorId="21" shapeId="0" xr:uid="{07EA1CF8-FE47-4BEE-A5BC-673AC9544FC7}">
      <text>
        <t>[Threaded comment]
Your version of Excel allows you to read this threaded comment; however, any edits to it will get removed if the file is opened in a newer version of Excel. Learn more: https://go.microsoft.com/fwlink/?linkid=870924
Comment:
    ETI</t>
      </text>
    </comment>
    <comment ref="T13" authorId="22" shapeId="0" xr:uid="{C9ED5F33-B97E-4813-866C-8A07F83E48D6}">
      <text>
        <t>[Threaded comment]
Your version of Excel allows you to read this threaded comment; however, any edits to it will get removed if the file is opened in a newer version of Excel. Learn more: https://go.microsoft.com/fwlink/?linkid=870924
Comment:
    variable OpEx , non-fuel</t>
      </text>
    </comment>
    <comment ref="T14" authorId="23" shapeId="0" xr:uid="{2C71FAD0-A358-4649-85E2-413038777F5F}">
      <text>
        <t>[Threaded comment]
Your version of Excel allows you to read this threaded comment; however, any edits to it will get removed if the file is opened in a newer version of Excel. Learn more: https://go.microsoft.com/fwlink/?linkid=870924
Comment:
    variable OpEx , non-fuel</t>
      </text>
    </comment>
    <comment ref="AF14" authorId="24" shapeId="0" xr:uid="{D806908F-C232-4FF3-A7EF-CD8BED8510A3}">
      <text>
        <t>[Threaded comment]
Your version of Excel allows you to read this threaded comment; however, any edits to it will get removed if the file is opened in a newer version of Excel. Learn more: https://go.microsoft.com/fwlink/?linkid=870924
Comment:
    as above</t>
      </text>
    </comment>
    <comment ref="G15" authorId="25" shapeId="0" xr:uid="{B748A229-E7A7-4232-8602-781650D2B894}">
      <text>
        <t>[Threaded comment]
Your version of Excel allows you to read this threaded comment; however, any edits to it will get removed if the file is opened in a newer version of Excel. Learn more: https://go.microsoft.com/fwlink/?linkid=870924
Comment:
    purpose grown feedstocks</t>
      </text>
    </comment>
    <comment ref="H15" authorId="26" shapeId="0" xr:uid="{93B58697-C4C0-4F75-B744-1D00548DF8F6}">
      <text>
        <t>[Threaded comment]
Your version of Excel allows you to read this threaded comment; however, any edits to it will get removed if the file is opened in a newer version of Excel. Learn more: https://go.microsoft.com/fwlink/?linkid=870924
Comment:
    units: MW HHV hydrogen</t>
      </text>
    </comment>
    <comment ref="I15" authorId="27" shapeId="0" xr:uid="{34AA60F3-1A13-4FB8-98D6-A8C4C321BB18}">
      <text>
        <t>[Threaded comment]
Your version of Excel allows you to read this threaded comment; however, any edits to it will get removed if the file is opened in a newer version of Excel. Learn more: https://go.microsoft.com/fwlink/?linkid=870924
Comment:
    units: MW HHV hydrogen</t>
      </text>
    </comment>
    <comment ref="N15" authorId="28" shapeId="0" xr:uid="{93EACC31-2174-4049-921C-4A5A586E5202}">
      <text>
        <t>[Threaded comment]
Your version of Excel allows you to read this threaded comment; however, any edits to it will get removed if the file is opened in a newer version of Excel. Learn more: https://go.microsoft.com/fwlink/?linkid=870924
Comment:
    Depends on feedstocks used. Need a parameter here of tCO2/tonnne of feedstock, e.g. tonne of waste</t>
      </text>
    </comment>
    <comment ref="O15" authorId="29" shapeId="0" xr:uid="{18E1100D-35EE-4FA0-956F-0650B3700E4F}">
      <text>
        <t>[Threaded comment]
Your version of Excel allows you to read this threaded comment; however, any edits to it will get removed if the file is opened in a newer version of Excel. Learn more: https://go.microsoft.com/fwlink/?linkid=870924
Comment:
    depends on what technologies are used for CO2 removal (amine, Selexol) /</t>
      </text>
    </comment>
    <comment ref="P15" authorId="30" shapeId="0" xr:uid="{26E87C21-D841-4AB8-B867-EBB1832F97B1}">
      <text>
        <t>[Threaded comment]
Your version of Excel allows you to read this threaded comment; however, any edits to it will get removed if the file is opened in a newer version of Excel. Learn more: https://go.microsoft.com/fwlink/?linkid=870924
Comment:
    £1122/kW H2 HHV. Data from Hydrogen supply chain evidence, using £ to € conversion rate of 1.1 for simplicity</t>
      </text>
    </comment>
    <comment ref="S15" authorId="31" shapeId="0" xr:uid="{981FE99F-806C-49D9-AE21-E41E9D039978}">
      <text>
        <t>[Threaded comment]
Your version of Excel allows you to read this threaded comment; however, any edits to it will get removed if the file is opened in a newer version of Excel. Learn more: https://go.microsoft.com/fwlink/?linkid=870924
Comment:
    Assumption</t>
      </text>
    </comment>
    <comment ref="T15" authorId="32" shapeId="0" xr:uid="{195B254C-E761-42BA-9FA4-D64D7BAD75B8}">
      <text>
        <t>[Threaded comment]
Your version of Excel allows you to read this threaded comment; however, any edits to it will get removed if the file is opened in a newer version of Excel. Learn more: https://go.microsoft.com/fwlink/?linkid=870924
Comment:
    Euro / MWh H2 HHV. Assume similar to SMR for hydrogen production</t>
      </text>
    </comment>
    <comment ref="AA15" authorId="33" shapeId="0" xr:uid="{CF17E4D5-AA25-4E89-A020-A9840ADCE0F0}">
      <text>
        <t>[Threaded comment]
Your version of Excel allows you to read this threaded comment; however, any edits to it will get removed if the file is opened in a newer version of Excel. Learn more: https://go.microsoft.com/fwlink/?linkid=870924
Comment:
    Will depend on ehat technologies are used for CO2 removal and H2 purification so can be a wide range.</t>
      </text>
    </comment>
    <comment ref="G16" authorId="34" shapeId="0" xr:uid="{01891E18-2698-4435-9911-7632E83BE2A4}">
      <text>
        <t>[Threaded comment]
Your version of Excel allows you to read this threaded comment; however, any edits to it will get removed if the file is opened in a newer version of Excel. Learn more: https://go.microsoft.com/fwlink/?linkid=870924
Comment:
    waste feedstocks</t>
      </text>
    </comment>
    <comment ref="H16" authorId="35" shapeId="0" xr:uid="{00A92DDE-8DFA-46B9-B4F1-81D4AB0DAD17}">
      <text>
        <t>[Threaded comment]
Your version of Excel allows you to read this threaded comment; however, any edits to it will get removed if the file is opened in a newer version of Excel. Learn more: https://go.microsoft.com/fwlink/?linkid=870924
Comment:
    units: MW HHV hydrogen</t>
      </text>
    </comment>
    <comment ref="I16" authorId="36" shapeId="0" xr:uid="{A847EBD8-3F49-471F-BAC4-635F39DFD10D}">
      <text>
        <t>[Threaded comment]
Your version of Excel allows you to read this threaded comment; however, any edits to it will get removed if the file is opened in a newer version of Excel. Learn more: https://go.microsoft.com/fwlink/?linkid=870924
Comment:
    units: MW HHV hydrogen</t>
      </text>
    </comment>
    <comment ref="N16" authorId="37" shapeId="0" xr:uid="{68417962-AC3E-4B1D-B1DB-3F70C41F8D5D}">
      <text>
        <t>[Threaded comment]
Your version of Excel allows you to read this threaded comment; however, any edits to it will get removed if the file is opened in a newer version of Excel. Learn more: https://go.microsoft.com/fwlink/?linkid=870924
Comment:
    as above</t>
      </text>
    </comment>
    <comment ref="P16" authorId="38" shapeId="0" xr:uid="{B62A764A-3C81-4C57-A7A6-24EE21FA067E}">
      <text>
        <t>[Threaded comment]
Your version of Excel allows you to read this threaded comment; however, any edits to it will get removed if the file is opened in a newer version of Excel. Learn more: https://go.microsoft.com/fwlink/?linkid=870924
Comment:
    as above. Using £1835/kW H2 HHV</t>
      </text>
    </comment>
    <comment ref="S16" authorId="39" shapeId="0" xr:uid="{7FB5BF89-E2F4-4759-AC7D-6D47BE65F3CD}">
      <text>
        <t>[Threaded comment]
Your version of Excel allows you to read this threaded comment; however, any edits to it will get removed if the file is opened in a newer version of Excel. Learn more: https://go.microsoft.com/fwlink/?linkid=870924
Comment:
    Assumption</t>
      </text>
    </comment>
    <comment ref="T16" authorId="40" shapeId="0" xr:uid="{0FAF143A-2883-42D9-99C2-F13CF6D7BCC8}">
      <text>
        <t>[Threaded comment]
Your version of Excel allows you to read this threaded comment; however, any edits to it will get removed if the file is opened in a newer version of Excel. Learn more: https://go.microsoft.com/fwlink/?linkid=870924
Comment:
    as above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tc={1ED40499-6576-49EC-96A7-27525F5F92EE}</author>
    <author>tc={0115DC93-E17A-4D8B-834F-222259458282}</author>
    <author>tc={CE856259-2E38-4F5D-993F-7F0486C16031}</author>
    <author>tc={5CD2CC63-3FF0-44C3-86B4-2889573E5EBE}</author>
    <author>tc={9607EB96-0337-421D-AD5A-29BDA97A49A7}</author>
  </authors>
  <commentList>
    <comment ref="H8" authorId="0" shapeId="0" xr:uid="{1ED40499-6576-49EC-96A7-27525F5F92EE}">
      <text>
        <t>[Threaded comment]
Your version of Excel allows you to read this threaded comment; however, any edits to it will get removed if the file is opened in a newer version of Excel. Learn more: https://go.microsoft.com/fwlink/?linkid=870924
Comment:
    https://sea-distances.org/</t>
      </text>
    </comment>
    <comment ref="H10" authorId="1" shapeId="0" xr:uid="{0115DC93-E17A-4D8B-834F-222259458282}">
      <text>
        <t>[Threaded comment]
Your version of Excel allows you to read this threaded comment; however, any edits to it will get removed if the file is opened in a newer version of Excel. Learn more: https://go.microsoft.com/fwlink/?linkid=870924
Comment:
    Selected Moneypoint to Whitegate</t>
      </text>
    </comment>
    <comment ref="H11" authorId="2" shapeId="0" xr:uid="{CE856259-2E38-4F5D-993F-7F0486C16031}">
      <text>
        <t>[Threaded comment]
Your version of Excel allows you to read this threaded comment; however, any edits to it will get removed if the file is opened in a newer version of Excel. Learn more: https://go.microsoft.com/fwlink/?linkid=870924
Comment:
    Selected Dublin to Whitegate</t>
      </text>
    </comment>
    <comment ref="H12" authorId="3" shapeId="0" xr:uid="{5CD2CC63-3FF0-44C3-86B4-2889573E5EBE}">
      <text>
        <t>[Threaded comment]
Your version of Excel allows you to read this threaded comment; however, any edits to it will get removed if the file is opened in a newer version of Excel. Learn more: https://go.microsoft.com/fwlink/?linkid=870924
Comment:
    Selected Waterford to Whitegate</t>
      </text>
    </comment>
    <comment ref="H13" authorId="4" shapeId="0" xr:uid="{9607EB96-0337-421D-AD5A-29BDA97A49A7}">
      <text>
        <t>[Threaded comment]
Your version of Excel allows you to read this threaded comment; however, any edits to it will get removed if the file is opened in a newer version of Excel. Learn more: https://go.microsoft.com/fwlink/?linkid=870924
Comment:
    Selected Drogheda to Whitegate</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EC545A6-36CD-41E4-AC81-3E1E6BDEA2A1}"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43F7811F-B203-4AC2-9B82-924F5B0ACC86}" name="WorksheetConnection_Table5" type="102" refreshedVersion="6" minRefreshableVersion="5">
    <extLst>
      <ext xmlns:x15="http://schemas.microsoft.com/office/spreadsheetml/2010/11/main" uri="{DE250136-89BD-433C-8126-D09CA5730AF9}">
        <x15:connection id="Table5">
          <x15:rangePr sourceName="_xlcn.WorksheetConnection_Table5"/>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<sst xmlns="http://schemas.openxmlformats.org/spreadsheetml/2006/main" count="600" uniqueCount="265">
  <si>
    <t>Workbook Information</t>
  </si>
  <si>
    <t xml:space="preserve">File Name: </t>
  </si>
  <si>
    <t xml:space="preserve">Description of file: </t>
  </si>
  <si>
    <t>V1.0</t>
  </si>
  <si>
    <t>Carbon Capture</t>
  </si>
  <si>
    <t>Description: This sheet summarises the data on industrial CO2 capture technologies (including costs, operating parameters, applicable industries, and TRL/technology availability)</t>
  </si>
  <si>
    <t>Summary table</t>
  </si>
  <si>
    <t>Cost data covers Capex and Opex of carbon capture plants (excludes compression costs for transport). Any further cost exclusions noted in the Comments column.</t>
  </si>
  <si>
    <t>Capex and opex values in this table are total lifetime levelised costs of abatement in 2019€ (using a discount rate of 3.5% and lifetime of 25 years).</t>
  </si>
  <si>
    <t>Responsible (EE/REE)</t>
  </si>
  <si>
    <t>Category</t>
  </si>
  <si>
    <t>Industry</t>
  </si>
  <si>
    <t>Technology</t>
  </si>
  <si>
    <t>Capex (€/tCO2)</t>
  </si>
  <si>
    <t>Opex (% of Capex)</t>
  </si>
  <si>
    <t>Opex (€/tCO2)</t>
  </si>
  <si>
    <t>Reference Size (MtCO2/y)</t>
  </si>
  <si>
    <t>Sizing Exponent</t>
  </si>
  <si>
    <t>Lifetime (y)</t>
  </si>
  <si>
    <t>Heating Required (kWh/tCO2)</t>
  </si>
  <si>
    <t>Electricity Required (kWh/tCO2)</t>
  </si>
  <si>
    <t>Capture Rate (%) - Current (2020s)</t>
  </si>
  <si>
    <t>Capture Rate (%) - Future (post-2030)</t>
  </si>
  <si>
    <t>Approx TRL</t>
  </si>
  <si>
    <t>Year of Technology Availability</t>
  </si>
  <si>
    <t>Cost Reductions and Timeframes</t>
  </si>
  <si>
    <t>Estimated Uncertainty +/-%</t>
  </si>
  <si>
    <t>Comments</t>
  </si>
  <si>
    <t>EE</t>
  </si>
  <si>
    <t>Fossil/bio carbon capture</t>
  </si>
  <si>
    <t>Cement plant</t>
  </si>
  <si>
    <t>Calcium looping</t>
  </si>
  <si>
    <t>5 to 6</t>
  </si>
  <si>
    <t>FOAK costs in table. SOAK - 5 years, 100% capex, 80% opex. NOAK - 10 years, 77% capex, 60% opex.</t>
  </si>
  <si>
    <t>-50%/+70% on costs, 25% standard deviation on technical parameters</t>
  </si>
  <si>
    <t>Opex exclude fuel costs</t>
  </si>
  <si>
    <t>Advanced amines or blends</t>
  </si>
  <si>
    <t>85-90</t>
  </si>
  <si>
    <t>6 to 7</t>
  </si>
  <si>
    <t>First generation amines</t>
  </si>
  <si>
    <t>7 to 8</t>
  </si>
  <si>
    <t>-30%/+50% on costs, 10% standard deviation on technical parameters</t>
  </si>
  <si>
    <t>Fossil carbon capture</t>
  </si>
  <si>
    <t>Lime plant</t>
  </si>
  <si>
    <t>Refinery</t>
  </si>
  <si>
    <t>Chemicals plant</t>
  </si>
  <si>
    <t>CHP only</t>
  </si>
  <si>
    <t>Boiler only</t>
  </si>
  <si>
    <t>Food and drink plant</t>
  </si>
  <si>
    <t>Waste processing plant</t>
  </si>
  <si>
    <t>Other minerals plant</t>
  </si>
  <si>
    <t>Hydrogen production (SMR)</t>
  </si>
  <si>
    <t>Amine scrubbing</t>
  </si>
  <si>
    <t>N/A</t>
  </si>
  <si>
    <t>Included in capex column</t>
  </si>
  <si>
    <t>Reference table</t>
  </si>
  <si>
    <t>NOTE: Reference number found in cell or row comments</t>
  </si>
  <si>
    <t>Reference Number</t>
  </si>
  <si>
    <t>Source and/or Comments/Assumptions (e.g. unit conversions)</t>
  </si>
  <si>
    <t>Pounds to euros conversion used 1.13. Source: Element Energy, Carbon Counts, PSE, ICL, University of Sheffield. Demonstrating CO2 capture in the UK cement, chemicals, iron and steel and oil refining sectors by 2025: a techno-economic study. (2014)</t>
  </si>
  <si>
    <t>Source: IEAGHG, Towards Zero Emissions CCS in Power Plants Using Higher Capture Rates or Biomass (2019)</t>
  </si>
  <si>
    <t>Source: Wood, 2018, Assessing the Cost Reduction Potential and Competitiveness of Novel (Next Generation) UK Carbon Capture Technology) on lifetime of CCS fitted power plants (p.137)</t>
  </si>
  <si>
    <t>Source: Energy Systems Catapult, Energy from Waste Plants with Carbon Capture (2020)</t>
  </si>
  <si>
    <t>US dollars to euros conversion used 0.83. Adjusted by inflation to 2019€. Source: (Table 3.11) IPCC, Carbon Dioxide Capture and Storage (2005)</t>
  </si>
  <si>
    <t>Hills et al. Carbon capture in the cement industry: technologies, progress and retrofitting, Environmental Science and Technology (2015)</t>
  </si>
  <si>
    <t>Source: IEA, Special Report on CCUS in Clean Energy Transitions (2020)</t>
  </si>
  <si>
    <t>Source: Roussanaly et al., Impact of Uncertainties on the Design and Cost of CCS From a Waste-to-Energy Plant (2020)</t>
  </si>
  <si>
    <t>Description: This sheet summarises the data on power and other CO2 capture technologies (including costs, operating parameters, applicable industries, and TRL/technology availability)</t>
  </si>
  <si>
    <t>Cost data covers Capex and Opex of carbon capture technologies (excludes compression costs for transport). Any further cost exclusions noted in the Comments column.</t>
  </si>
  <si>
    <t>Industry(ies)</t>
  </si>
  <si>
    <t>Capacity, MW</t>
  </si>
  <si>
    <t>Net capacity (exc. C-cap), Mwe</t>
  </si>
  <si>
    <t>Cost Year</t>
  </si>
  <si>
    <t>CapEx, £Bn</t>
  </si>
  <si>
    <r>
      <t xml:space="preserve">CapEx, </t>
    </r>
    <r>
      <rPr>
        <sz val="11"/>
        <color theme="1"/>
        <rFont val="Calibri"/>
        <family val="2"/>
      </rPr>
      <t>€</t>
    </r>
    <r>
      <rPr>
        <sz val="11"/>
        <color theme="1"/>
        <rFont val="Calibri"/>
        <family val="2"/>
        <scheme val="minor"/>
      </rPr>
      <t>Bn</t>
    </r>
  </si>
  <si>
    <t>CapEx, €Bn (2019€)</t>
  </si>
  <si>
    <t>Total CO2 produced, MtCO2/y</t>
  </si>
  <si>
    <t>Total CO2 captured, MtCO2/year</t>
  </si>
  <si>
    <t>CapEx (€/MWe) , €/kW H2 HHV</t>
  </si>
  <si>
    <t>CapEx (€/MWe) , €/kW H2 HHV (2019€)</t>
  </si>
  <si>
    <t>Capex (€/tCO2 abated)/y</t>
  </si>
  <si>
    <t>Fixed Opex (% of Capex)/y</t>
  </si>
  <si>
    <t>Variable Opex non fuel (€/y)</t>
  </si>
  <si>
    <t>Variable Opex non fuel (€/y) (2019€)</t>
  </si>
  <si>
    <t>Efficiency before CO2 capture,  % gross</t>
  </si>
  <si>
    <t xml:space="preserve">Efficiency after CO2 capture, % net </t>
  </si>
  <si>
    <t>Capture Rate (%)</t>
  </si>
  <si>
    <t>Availability, %</t>
  </si>
  <si>
    <t>REE</t>
  </si>
  <si>
    <t>BECCS</t>
  </si>
  <si>
    <t xml:space="preserve">Power </t>
  </si>
  <si>
    <t>Post C / amine</t>
  </si>
  <si>
    <t>8-9</t>
  </si>
  <si>
    <t>Reference 1</t>
  </si>
  <si>
    <t>Power</t>
  </si>
  <si>
    <t>Oxyfuel C</t>
  </si>
  <si>
    <t>Reference 2</t>
  </si>
  <si>
    <t>Pre- C / IGCC</t>
  </si>
  <si>
    <t>2035-2040</t>
  </si>
  <si>
    <t>Reference 3</t>
  </si>
  <si>
    <t>Carbonate looping</t>
  </si>
  <si>
    <t>Reference 4</t>
  </si>
  <si>
    <t>Chemical Looping</t>
  </si>
  <si>
    <t>5-6</t>
  </si>
  <si>
    <t xml:space="preserve">Hydrogen production </t>
  </si>
  <si>
    <t>Biomass (clean) gasification</t>
  </si>
  <si>
    <t>not available (NA)</t>
  </si>
  <si>
    <t>NA</t>
  </si>
  <si>
    <t>Reference 5</t>
  </si>
  <si>
    <t>Biomass (waste) gasification</t>
  </si>
  <si>
    <t xml:space="preserve">RicardoEE_BECCS_LCOE_V1.1 / Based on Wood 2018. Figures for Biomass Fired CFB Boiler </t>
  </si>
  <si>
    <t xml:space="preserve">RicardoEE_BECCS_LCOE_V1.2 / / Based on Wood 2018. Figures for Biomass Fired CFB Boiler with Oxy-Combustion </t>
  </si>
  <si>
    <t>RicardoEE_BECCS_LCOE_V1.3 / Based on Wood 2018</t>
  </si>
  <si>
    <t>Bhave, 2018</t>
  </si>
  <si>
    <t>Element Energy, Hydrogen supply chain evidence base (2018). Using £ to € conversion rate of 1.1</t>
  </si>
  <si>
    <t>Clusters &amp; Terminals</t>
  </si>
  <si>
    <t>Description: This sheet defines the possible clusters and terminals for CO2 T&amp;S.</t>
  </si>
  <si>
    <t>Cluster/Terminal</t>
  </si>
  <si>
    <t>Latitude</t>
  </si>
  <si>
    <t>Longitude</t>
  </si>
  <si>
    <t>Link</t>
  </si>
  <si>
    <t>Transport &amp; Storage Options</t>
  </si>
  <si>
    <t>Shipping Distance to Whitegate (km)</t>
  </si>
  <si>
    <t>Whitegate (Cork)</t>
  </si>
  <si>
    <t>https://www.google.com/maps/place/Irving+Oil+Whitegate+Refinery/@51.8206331,-8.2458383,969m/data=!3m1!1e3!4m8!1m2!2m1!1sterminal!3m4!1s0x0:0x528eae2d7fd1c3f2!8m2!3d51.8206331!4d-8.2408619</t>
  </si>
  <si>
    <t>1) Offshore pipeline to storage in Kinsale gas field
2) CO2 shipping to international storage</t>
  </si>
  <si>
    <t>Moneypoint</t>
  </si>
  <si>
    <t>https://www.google.com/maps/place/Moneypoint+Power+Station/@52.6111666,-9.4355773,1404m/data=!3m1!1e3!4m5!3m4!1s0x485adee3f8a2e825:0x7462d3c7b157b739!8m2!3d52.6113628!4d-9.4355342</t>
  </si>
  <si>
    <t>1) Onshore pipeline to Whitegate (Cork)
2) CO2 shipping to Whitegate (Cork)
3) CO2 shipping to international storage</t>
  </si>
  <si>
    <t>354 km</t>
  </si>
  <si>
    <t>Dublin</t>
  </si>
  <si>
    <t>https://www.google.com/maps/place/Calor+Gas+Terminal/@53.3511752,-6.2006633,437m/data=!3m1!1e3!4m5!3m4!1s0x48670f0f78cc226f:0x8184673f034dcb80!8m2!3d53.3512036!4d-6.198397</t>
  </si>
  <si>
    <t>1) CO2 shipping to Whitegate (Cork)
2) CO2 shipping to international storage</t>
  </si>
  <si>
    <t>298 km</t>
  </si>
  <si>
    <t>Waterford</t>
  </si>
  <si>
    <t>https://www.google.com/maps/place/Port+of+Waterford/@52.2694994,-7.0820489,12.6z/data=!4m8!1m2!2m1!1sterminal!3m4!1s0x0:0xf5d7284495b59f41!8m2!3d52.2664568!4d-7.0369899</t>
  </si>
  <si>
    <t>106 km</t>
  </si>
  <si>
    <t>Drogheda</t>
  </si>
  <si>
    <t>https://www.google.com/maps/place/Drogheda+Port+Company+Tom+Roes+Point+Terminal/@53.7237899,-6.3354362,13.33z/data=!4m8!1m2!2m1!1sterminal!3m4!1s0x0:0x7650c0183f58dbeb!8m2!3d53.7218025!4d-6.3072681</t>
  </si>
  <si>
    <t>335 km</t>
  </si>
  <si>
    <t>Ervia CCS, Northern Lights Summit (Ervia , 2020)</t>
  </si>
  <si>
    <t>https://northernlightsccs.eu/assets/documents/7%20-%20Northern%20Lights%20Summit%20-%20Brian%20Murphy%20-%20Ervia.pdf</t>
  </si>
  <si>
    <t>Storage</t>
  </si>
  <si>
    <t>Description: This sheet defines the CO2 storage options for Ireland</t>
  </si>
  <si>
    <t>Proposed approach for modelling scenarios will be through 2 options:</t>
  </si>
  <si>
    <t>- Storage at Kinsale gas field with offshore CO2 infrastructure available from Whitegate (Cork)</t>
  </si>
  <si>
    <t>- Undefined ‘International storage’ with sensitivities on transport and storage costs. For example, starting cost points in 2025 would be estimated at Low - 25 €/tCO2, Central - 45 €/tCO2, High - 60 €/tCO2, with costs reductions over time to 2050 as capacity builds (to a estimate of Low - 15 €/tCO2, Central - 30 €/tCO2, High - 45 €/tCO2.). Assessed and clarified with Ervia/other stakeholders.</t>
  </si>
  <si>
    <t>Storage Site or Project / Location</t>
  </si>
  <si>
    <t>Timeframe for Availability</t>
  </si>
  <si>
    <t>Costs - Storage</t>
  </si>
  <si>
    <t>Transport Assumptions</t>
  </si>
  <si>
    <t>Kinsale Head depleted gas field (Ireland)</t>
  </si>
  <si>
    <t>Kinsale gas field ceases production – estimated to be 2021 – 2022 (Ervia, 2019)
Timeline for offshore T&amp;S operation could be early/mid 2030s, export of CO2 may begin prior to this.</t>
  </si>
  <si>
    <t>Mininum unit cost of storage: 12 €/tCO2 stored (2013 euros) for ~10Mt/y (Element Energy, 2013)</t>
  </si>
  <si>
    <t>185km onshore pipeline route from Moneypoint to Cork (SEAI, 2008)
50km offshore pipeline from Cork to Kinsale (SEAI, 2008)
56km offshore pipeline from Inch Terminal ("PSE Kinsale Energy Gas Terminal" on Google Maps) to Kinsale (Ervia, 2019)</t>
  </si>
  <si>
    <t>Conversion of existing asset. Potential for 330 Mt storage capacity (SEAI, 2008 &amp; Element Energy, 2013)</t>
  </si>
  <si>
    <t>HyNet / Merseyside (UK)</t>
  </si>
  <si>
    <t>Planned operational date: 2025 (HyNet, 2020)</t>
  </si>
  <si>
    <r>
      <t xml:space="preserve">Levelised cost of offshore T&amp;S: 76 €/tCO2 stored (2017 euros) (Cadent, 2017)
</t>
    </r>
    <r>
      <rPr>
        <i/>
        <sz val="11"/>
        <color theme="1"/>
        <rFont val="Calibri"/>
        <family val="2"/>
        <scheme val="minor"/>
      </rPr>
      <t>For reference: Offshore T&amp;S ~15 €/tCO2 for ~5Mt/y  and ~28 €/tCO2 for ~ 1 Mt/y (Element Energy, CCC industrial  decarbonisation pathways project, 2020 - to be published)</t>
    </r>
  </si>
  <si>
    <t>Transport distance to vary depending on which cluster points / terminals defined to be utilising international shipping</t>
  </si>
  <si>
    <t>Acorn / Scotland (UK)</t>
  </si>
  <si>
    <t>Planned first shipping import: 2025 (Pale Blue Dot, 2018)</t>
  </si>
  <si>
    <r>
      <t xml:space="preserve">Levelised cost of offshore T&amp;S: 14 - 21 €/tCO2 stored (2019 euros) (Pale Blue Dot, 2019)
</t>
    </r>
    <r>
      <rPr>
        <i/>
        <sz val="11"/>
        <color theme="1"/>
        <rFont val="Calibri"/>
        <family val="2"/>
        <scheme val="minor"/>
      </rPr>
      <t>For reference: Offshore T&amp;S ~7 €/tCO2 for ~5Mt/y and ~21 €/tCO2 for ~ 1 Mt/y (Element Energy, CCC industrial  decarbonisation pathways project, 2020 - to be published)</t>
    </r>
  </si>
  <si>
    <t>Northern Lights / Norway</t>
  </si>
  <si>
    <t>Planned operational date: 2024</t>
  </si>
  <si>
    <t>Levelised cost of storage only: 87 €/tCO2 (2020 euros) (Gassnova, 2020)</t>
  </si>
  <si>
    <t>Porthos / Rotterdam (Netherlands)</t>
  </si>
  <si>
    <t>Unable to find cost estimates</t>
  </si>
  <si>
    <t>Kinsale</t>
  </si>
  <si>
    <t>Assessment of the Potential for Geological Storage of CO2 for the Island of Ireland (SEAI, 2008)</t>
  </si>
  <si>
    <t>https://www.seai.ie/publications/Assessment-of-the-Potential-for-Geological-Storage-of-CO2-for-the-Island-of-Ireland.pdf</t>
  </si>
  <si>
    <t>INPUTS</t>
  </si>
  <si>
    <t>PV (£/(£/y))</t>
  </si>
  <si>
    <t>Inflation</t>
  </si>
  <si>
    <t>https://www.cso.ie/en/interactivezone/visualisationtools/cpiinflationcalculator/</t>
  </si>
  <si>
    <t>Percentage increase</t>
  </si>
  <si>
    <t>Capex (€m)</t>
  </si>
  <si>
    <t>Opex (€m/y)</t>
  </si>
  <si>
    <t>Abex (€m)</t>
  </si>
  <si>
    <t>Year</t>
  </si>
  <si>
    <t>Injection wells</t>
  </si>
  <si>
    <t>Injection platforms</t>
  </si>
  <si>
    <t>Total injection capex/abex</t>
  </si>
  <si>
    <t>€m</t>
  </si>
  <si>
    <t>Total injection abex</t>
  </si>
  <si>
    <t>Total injection opex</t>
  </si>
  <si>
    <t>€m/y</t>
  </si>
  <si>
    <t>Lifetime</t>
  </si>
  <si>
    <t>years</t>
  </si>
  <si>
    <t>Injection capacity</t>
  </si>
  <si>
    <t>Mt/y</t>
  </si>
  <si>
    <t>Discount Rate</t>
  </si>
  <si>
    <t>%</t>
  </si>
  <si>
    <t>Lifetime abatement</t>
  </si>
  <si>
    <t>MtCO2</t>
  </si>
  <si>
    <t>Levelised capex</t>
  </si>
  <si>
    <t>€/tCO2</t>
  </si>
  <si>
    <t>Levelised abex</t>
  </si>
  <si>
    <t>Levelised opex</t>
  </si>
  <si>
    <t>LCOS</t>
  </si>
  <si>
    <t>CCS in Ireland study - Geological Survey of Ireland &amp; British Geological Survey (Element Energy, 2013)</t>
  </si>
  <si>
    <t>Cork CCS Project Overview (Ervia, 2019)</t>
  </si>
  <si>
    <t>https://ukccsrc.ac.uk/sites/default/files/documents/event/gearoid-fitzgerald-min.pdf</t>
  </si>
  <si>
    <t>HyNet</t>
  </si>
  <si>
    <t>HyNet North West: Accelerating towards a Net Zero Cluster (HyNet, 2020)</t>
  </si>
  <si>
    <t>The Liverpool-Manchester Hydrogen Cluster: A Low Cost, Deliverable Project (Cadent, 2017)</t>
  </si>
  <si>
    <t>https://hynet.co.uk/app/uploads/2020/10/HyNet_NW-Vision-Document-2020_FINAL.pdf</t>
  </si>
  <si>
    <t>Acorn</t>
  </si>
  <si>
    <t>Acorn, A LOW-COST, LOW-RISK CATALYST FOR CLEAN GROWTH (Pale Blue Dot, 2018)</t>
  </si>
  <si>
    <t>Project: ACT Acorn Feasibility Study. Final Report (Pale Blue Dot, 2019)</t>
  </si>
  <si>
    <t>https://www.actacorn.eu/sites/default/files/Acorn%20options_0.pdf</t>
  </si>
  <si>
    <t>https://www.actacorn.eu/sites/default/files/ACT%20Acorn%20Final%20Report.pdf</t>
  </si>
  <si>
    <t>Porthos</t>
  </si>
  <si>
    <t>https://www.porthosco2.nl/en/project/</t>
  </si>
  <si>
    <t>Northern Lights</t>
  </si>
  <si>
    <t>THE NORWEGIAN FULL-SCALE CCS DEMONSTRATION PROJECT: Potential for reduced costs for carbon capture, transport and storage value chains (CCS), 
Gassnova SF (2020)</t>
  </si>
  <si>
    <t>https://ccsnorway.com/wp-content/uploads/sites/6/2020/07/Report-Cost-reduction-curves-for-CCS-Gassnova-version-2b-1.pdf</t>
  </si>
  <si>
    <t>Transport</t>
  </si>
  <si>
    <t>Description: This sheet defines the CO2 transport options for Ireland</t>
  </si>
  <si>
    <t xml:space="preserve">Onshore CO2 Pipeline </t>
  </si>
  <si>
    <t>Data for pipeline CAPEX and OPEX taken from Element Energy's CCUS at Dispersed Sites study for BEIS</t>
  </si>
  <si>
    <t>Estimates for compression costs from Element Energy's CO2 Shipping model for BEIS</t>
  </si>
  <si>
    <t>Includes:</t>
  </si>
  <si>
    <t>Compression  (£/tCO2)</t>
  </si>
  <si>
    <t>(€/tCO2)</t>
  </si>
  <si>
    <t>Onshore pipeline CAPEX</t>
  </si>
  <si>
    <t>Compressor capex</t>
  </si>
  <si>
    <t>Onshore pipeline OPEX</t>
  </si>
  <si>
    <t>Compressor opex</t>
  </si>
  <si>
    <t>Compressor energy cost</t>
  </si>
  <si>
    <t>TOTAL</t>
  </si>
  <si>
    <t>Flow rate (MtCO2/yr)</t>
  </si>
  <si>
    <t>Distance (km)</t>
  </si>
  <si>
    <t>Pipeline total levelised cost (£/tCO2)</t>
  </si>
  <si>
    <t>Pipeline total levelised cost (€/tCO2)</t>
  </si>
  <si>
    <t xml:space="preserve">Offshore CO2 Pipeline </t>
  </si>
  <si>
    <t>Data from Element Energy's CO2 Shipping model for BEIS</t>
  </si>
  <si>
    <t>Costs include: Compressor capex (£), Compressor opex (£/y), Compressor energy cost (£/y), Transmission pipeline capex (£), Transmission pipeline opex (£/y)</t>
  </si>
  <si>
    <t>Model inputs: Pressure Drop (2 Mpa), Pipeline Opex (1% of CAPEX), Compression Opex (4% of CAPEX)</t>
  </si>
  <si>
    <t>Length (km)</t>
  </si>
  <si>
    <t>Shipping</t>
  </si>
  <si>
    <t>Assuming CO2 arrives at the port pre-pressurised ("Low" input)</t>
  </si>
  <si>
    <t>Total levelised costs (3.5% discount rate) includes Capex and Opex of: Liquefaction, storage (at port), loading, shipping, harbor, unloading (onshore), storage (at terminal), regasification</t>
  </si>
  <si>
    <t>Shipping total (pre-pressurised) (£/tCO2)</t>
  </si>
  <si>
    <t>Shipping total (pre-pressurised) (€/tCO2)</t>
  </si>
  <si>
    <t>Trailer</t>
  </si>
  <si>
    <t>Data taken from Element Energy's CCUS at Dispersed Sites study for BEIS</t>
  </si>
  <si>
    <t>Total levelised cost includes: trailer capex/opex, liquefaction, loading/unloading, regasification</t>
  </si>
  <si>
    <t>Road transport (£/tCO2)</t>
  </si>
  <si>
    <t>Road transport (€/tCO2)</t>
  </si>
  <si>
    <t>Inputs</t>
  </si>
  <si>
    <t>Description: This sheet contains inputs to calculations on the other sheets</t>
  </si>
  <si>
    <t>Currency Conversion</t>
  </si>
  <si>
    <t>Input Value</t>
  </si>
  <si>
    <t>Description</t>
  </si>
  <si>
    <t>Conversion (£ to €)</t>
  </si>
  <si>
    <t>Conversion (USD$ to €)</t>
  </si>
  <si>
    <t>Index Cost Conversion</t>
  </si>
  <si>
    <t>CPI</t>
  </si>
  <si>
    <t>Rebased Deflator (2019 = 100)</t>
  </si>
  <si>
    <t>YEAR</t>
  </si>
  <si>
    <t>SEAI National Heat Study - CCUS - Supporting data</t>
  </si>
  <si>
    <t>Version</t>
  </si>
  <si>
    <t>Issued</t>
  </si>
  <si>
    <t>Output of the SEAI National Heat Study. This database incorporates the full set of data, sources, and assumptions surronding the costs and deployment of each aspect of the CCUS supply chain in Ireland (capture technologies, locations of clusters/terminals, storage and transport options).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</si>
</sst>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C09]#,##0.0"/>
    <numFmt numFmtId="166" formatCode="_-* #,##0_-;\-* #,##0_-;_-* &quot;-&quot;??_-;_-@_-"/>
    <numFmt numFmtId="167" formatCode="&quot;£&quot;#,##0.00"/>
    <numFmt numFmtId="168" formatCode="_([$€-2]\ * #,##0.00_);_([$€-2]\ * \(#,##0.00\);_([$€-2]\ * &quot;-&quot;??_);_(@_)"/>
    <numFmt numFmtId="169" formatCode="0.0%"/>
    <numFmt numFmtId="171" formatCode="0.0"/>
  </numFmts>
  <fonts count="30"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sz val="8"/>
      <name val="Calibri"/>
      <family val="2"/>
      <scheme val="minor"/>
    </font>
    <font>
      <b/>
      <sz val="11"/>
      <color rgb="FF3F3F3F"/>
      <name val="Calibri"/>
      <family val="2"/>
      <scheme val="minor"/>
    </font>
    <font>
      <b/>
      <sz val="11"/>
      <color theme="0"/>
      <name val="Calibri"/>
      <family val="2"/>
      <scheme val="minor"/>
    </font>
    <font>
      <sz val="11"/>
      <color rgb="FFFF0000"/>
      <name val="Calibri"/>
      <family val="2"/>
      <scheme val="minor"/>
    </font>
    <font>
      <sz val="9"/>
      <color indexed="81"/>
      <name val="Tahoma"/>
      <family val="2"/>
    </font>
    <font>
      <b/>
      <sz val="11"/>
      <color rgb="FFFF0000"/>
      <name val="Calibri"/>
      <family val="2"/>
      <scheme val="minor"/>
    </font>
    <font>
      <sz val="11"/>
      <color rgb="FF3F3F3F"/>
      <name val="Calibri"/>
      <family val="2"/>
      <scheme val="minor"/>
    </font>
    <font>
      <b/>
      <sz val="11"/>
      <name val="Calibri"/>
      <family val="2"/>
      <scheme val="minor"/>
    </font>
    <font>
      <b/>
      <sz val="9"/>
      <color indexed="81"/>
      <name val="Tahoma"/>
      <family val="2"/>
    </font>
    <font>
      <i/>
      <sz val="11"/>
      <color theme="1"/>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theme="0"/>
      <name val="Calibri"/>
      <family val="2"/>
      <scheme val="minor"/>
    </font>
    <font>
      <sz val="10"/>
      <color rgb="FF000000"/>
      <name val="Myriad Pro"/>
      <family val="2"/>
    </font>
    <font>
      <b/>
      <sz val="12"/>
      <color rgb="FF231F20"/>
      <name val="Myriad Pro"/>
      <family val="2"/>
    </font>
    <font>
      <sz val="10"/>
      <color rgb="FF231F20"/>
      <name val="Myriad Pro"/>
      <family val="2"/>
    </font>
    <font>
      <sz val="10"/>
      <name val="Myriad Pro"/>
      <family val="2"/>
    </font>
    <font>
      <b/>
      <sz val="10"/>
      <name val="Myriad Pro"/>
      <family val="2"/>
    </font>
    <font>
      <sz val="10"/>
      <color rgb="FF000000"/>
      <name val="Times New Roman"/>
      <family val="1"/>
    </font>
    <font>
      <b/>
      <sz val="12"/>
      <name val="Myriad Pro"/>
      <family val="2"/>
    </font>
    <font>
      <sz val="11"/>
      <color theme="1"/>
      <name val="Calibri"/>
      <family val="2"/>
    </font>
    <font>
      <b/>
      <sz val="11"/>
      <color theme="8" tint="-0.249977111117893"/>
      <name val="Calibri"/>
      <family val="2"/>
      <scheme val="minor"/>
    </font>
    <font>
      <b/>
      <sz val="11"/>
      <color rgb="FF00B050"/>
      <name val="Calibri"/>
      <family val="2"/>
      <scheme val="minor"/>
    </font>
    <font>
      <b/>
      <u/>
      <sz val="10"/>
      <name val="Arial"/>
      <family val="2"/>
    </font>
  </fonts>
  <fills count="25">
    <fill>
      <patternFill patternType="none"/>
    </fill>
    <fill>
      <patternFill patternType="gray125"/>
    </fill>
    <fill>
      <patternFill patternType="solid">
        <fgColor theme="4"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F2F2F2"/>
      </patternFill>
    </fill>
    <fill>
      <patternFill patternType="solid">
        <fgColor theme="8" tint="0.79998168889431442"/>
        <bgColor indexed="65"/>
      </patternFill>
    </fill>
    <fill>
      <patternFill patternType="solid">
        <fgColor theme="0" tint="-0.14999847407452621"/>
        <bgColor indexed="64"/>
      </patternFill>
    </fill>
    <fill>
      <patternFill patternType="solid">
        <fgColor theme="7" tint="0.79998168889431442"/>
        <bgColor theme="1"/>
      </patternFill>
    </fill>
    <fill>
      <patternFill patternType="solid">
        <fgColor theme="7" tint="0.39997558519241921"/>
        <bgColor theme="1"/>
      </patternFill>
    </fill>
    <fill>
      <patternFill patternType="solid">
        <fgColor theme="6"/>
        <bgColor theme="6"/>
      </patternFill>
    </fill>
    <fill>
      <patternFill patternType="solid">
        <fgColor theme="6" tint="0.79998168889431442"/>
        <bgColor theme="6" tint="0.79998168889431442"/>
      </patternFill>
    </fill>
    <fill>
      <patternFill patternType="solid">
        <fgColor theme="6" tint="0.59999389629810485"/>
        <bgColor theme="6" tint="0.59999389629810485"/>
      </patternFill>
    </fill>
    <fill>
      <patternFill patternType="solid">
        <fgColor theme="8" tint="0.79998168889431442"/>
        <bgColor theme="1"/>
      </patternFill>
    </fill>
    <fill>
      <patternFill patternType="solid">
        <fgColor theme="8" tint="0.39997558519241921"/>
        <bgColor theme="1"/>
      </patternFill>
    </fill>
    <fill>
      <patternFill patternType="solid">
        <fgColor theme="9" tint="0.39997558519241921"/>
        <bgColor theme="1"/>
      </patternFill>
    </fill>
    <fill>
      <patternFill patternType="solid">
        <fgColor theme="5" tint="0.79998168889431442"/>
        <bgColor indexed="64"/>
      </patternFill>
    </fill>
    <fill>
      <patternFill patternType="solid">
        <fgColor rgb="FFC6EFCE"/>
      </patternFill>
    </fill>
    <fill>
      <patternFill patternType="solid">
        <fgColor theme="4" tint="0.79998168889431442"/>
        <bgColor indexed="65"/>
      </patternFill>
    </fill>
    <fill>
      <patternFill patternType="solid">
        <fgColor theme="4" tint="0.59999389629810485"/>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9" tint="0.79998168889431442"/>
        <bgColor indexed="65"/>
      </patternFill>
    </fill>
  </fills>
  <borders count="50">
    <border>
      <left/>
      <right/>
      <top/>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bottom style="thick">
        <color theme="4" tint="0.499984740745262"/>
      </bottom>
      <diagonal/>
    </border>
    <border>
      <left/>
      <right/>
      <top/>
      <bottom style="medium">
        <color theme="4" tint="0.39997558519241921"/>
      </bottom>
      <diagonal/>
    </border>
    <border>
      <left style="thin">
        <color theme="0"/>
      </left>
      <right style="thin">
        <color theme="0"/>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9">
    <xf numFmtId="0" fontId="0" fillId="0" borderId="0"/>
    <xf numFmtId="0" fontId="3" fillId="0" borderId="0" applyNumberFormat="0" applyFill="0" applyBorder="0" applyAlignment="0" applyProtection="0"/>
    <xf numFmtId="165" fontId="1" fillId="0" borderId="0"/>
    <xf numFmtId="164" fontId="1" fillId="0" borderId="0" applyFont="0" applyFill="0" applyBorder="0" applyAlignment="0" applyProtection="0"/>
    <xf numFmtId="0" fontId="6" fillId="6" borderId="11" applyNumberFormat="0" applyAlignment="0" applyProtection="0"/>
    <xf numFmtId="9" fontId="1" fillId="0" borderId="0" applyFont="0" applyFill="0" applyBorder="0" applyAlignment="0" applyProtection="0"/>
    <xf numFmtId="0" fontId="1" fillId="19" borderId="0" applyNumberFormat="0" applyBorder="0" applyAlignment="0" applyProtection="0"/>
    <xf numFmtId="0" fontId="15" fillId="2" borderId="42" applyAlignment="0" applyProtection="0"/>
    <xf numFmtId="0" fontId="1" fillId="0" borderId="0"/>
    <xf numFmtId="171" fontId="1" fillId="19" borderId="0" applyBorder="0" applyAlignment="0" applyProtection="0"/>
    <xf numFmtId="171" fontId="1" fillId="20" borderId="0" applyBorder="0" applyAlignment="0" applyProtection="0"/>
    <xf numFmtId="171" fontId="1" fillId="22" borderId="0" applyBorder="0" applyAlignment="0" applyProtection="0"/>
    <xf numFmtId="171" fontId="1" fillId="23" borderId="0" applyBorder="0" applyAlignment="0" applyProtection="0"/>
    <xf numFmtId="171" fontId="18" fillId="21" borderId="0" applyBorder="0" applyAlignment="0" applyProtection="0"/>
    <xf numFmtId="171" fontId="17" fillId="18" borderId="0" applyBorder="0" applyAlignment="0" applyProtection="0"/>
    <xf numFmtId="171" fontId="1" fillId="24" borderId="0" applyBorder="0" applyAlignment="0" applyProtection="0"/>
    <xf numFmtId="0" fontId="16" fillId="0" borderId="43" applyFill="0" applyAlignment="0" applyProtection="0"/>
    <xf numFmtId="0" fontId="15" fillId="0" borderId="42" applyFill="0" applyAlignment="0" applyProtection="0"/>
    <xf numFmtId="0" fontId="8" fillId="0" borderId="0" applyFill="0" applyBorder="0" applyAlignment="0" applyProtection="0"/>
  </cellStyleXfs>
  <cellXfs count="141">
    <xf numFmtId="0" fontId="0" fillId="0" borderId="0" xfId="0"/>
    <xf numFmtId="0" fontId="0" fillId="0" borderId="8" xfId="0" applyBorder="1"/>
    <xf numFmtId="0" fontId="0" fillId="0" borderId="12" xfId="0" applyBorder="1"/>
    <xf numFmtId="0" fontId="0" fillId="0" borderId="9" xfId="0" applyBorder="1"/>
    <xf numFmtId="0" fontId="0" fillId="0" borderId="14" xfId="0" applyBorder="1"/>
    <xf numFmtId="0" fontId="0" fillId="0" borderId="15" xfId="0" applyBorder="1"/>
    <xf numFmtId="0" fontId="0" fillId="0" borderId="16" xfId="0" applyBorder="1"/>
    <xf numFmtId="0" fontId="0" fillId="0" borderId="10" xfId="0" applyBorder="1"/>
    <xf numFmtId="0" fontId="0" fillId="0" borderId="1"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0" xfId="0" applyAlignment="1">
      <alignment horizontal="right"/>
    </xf>
    <xf numFmtId="1" fontId="0" fillId="0" borderId="0" xfId="0" applyNumberFormat="1"/>
    <xf numFmtId="0" fontId="0" fillId="0" borderId="0" xfId="0" applyAlignment="1">
      <alignment horizontal="center"/>
    </xf>
    <xf numFmtId="1" fontId="0" fillId="0" borderId="0" xfId="0" applyNumberFormat="1" applyAlignment="1">
      <alignment horizontal="center"/>
    </xf>
    <xf numFmtId="16" fontId="0" fillId="0" borderId="0" xfId="0" applyNumberFormat="1" applyAlignment="1">
      <alignment horizontal="center"/>
    </xf>
    <xf numFmtId="0" fontId="10" fillId="0" borderId="0" xfId="0" applyFont="1"/>
    <xf numFmtId="0" fontId="7" fillId="0" borderId="0" xfId="0" applyFont="1"/>
    <xf numFmtId="0" fontId="0" fillId="4" borderId="5" xfId="0" applyFill="1" applyBorder="1"/>
    <xf numFmtId="0" fontId="0" fillId="4" borderId="6" xfId="0" applyFill="1" applyBorder="1"/>
    <xf numFmtId="0" fontId="0" fillId="4" borderId="7" xfId="0" applyFill="1" applyBorder="1"/>
    <xf numFmtId="0" fontId="2" fillId="8" borderId="22" xfId="0" applyFont="1" applyFill="1" applyBorder="1"/>
    <xf numFmtId="0" fontId="0" fillId="8" borderId="23" xfId="0" applyFill="1" applyBorder="1"/>
    <xf numFmtId="0" fontId="4" fillId="0" borderId="0" xfId="0" applyFont="1"/>
    <xf numFmtId="0" fontId="0" fillId="4" borderId="24" xfId="0" applyFill="1" applyBorder="1"/>
    <xf numFmtId="0" fontId="0" fillId="4" borderId="0" xfId="0" applyFill="1"/>
    <xf numFmtId="0" fontId="0" fillId="4" borderId="25" xfId="0" applyFill="1" applyBorder="1"/>
    <xf numFmtId="0" fontId="11" fillId="0" borderId="26" xfId="4" applyFont="1" applyFill="1" applyBorder="1"/>
    <xf numFmtId="167" fontId="0" fillId="0" borderId="27" xfId="0" applyNumberFormat="1" applyBorder="1"/>
    <xf numFmtId="0" fontId="6" fillId="5" borderId="28" xfId="4" applyFill="1" applyBorder="1"/>
    <xf numFmtId="0" fontId="0" fillId="4" borderId="30" xfId="0" applyFill="1" applyBorder="1"/>
    <xf numFmtId="0" fontId="0" fillId="4" borderId="31" xfId="0" applyFill="1" applyBorder="1"/>
    <xf numFmtId="0" fontId="0" fillId="4" borderId="32" xfId="0" applyFill="1" applyBorder="1"/>
    <xf numFmtId="0" fontId="12" fillId="9" borderId="33" xfId="0" applyFont="1" applyFill="1" applyBorder="1"/>
    <xf numFmtId="0" fontId="6" fillId="4" borderId="22" xfId="4" applyFill="1" applyBorder="1" applyAlignment="1">
      <alignment horizontal="center" vertical="center"/>
    </xf>
    <xf numFmtId="0" fontId="6" fillId="4" borderId="34" xfId="4" applyFill="1" applyBorder="1" applyAlignment="1">
      <alignment horizontal="center" vertical="center"/>
    </xf>
    <xf numFmtId="0" fontId="6" fillId="4" borderId="23" xfId="4" applyFill="1" applyBorder="1" applyAlignment="1">
      <alignment horizontal="center" vertical="center"/>
    </xf>
    <xf numFmtId="0" fontId="12" fillId="9" borderId="35" xfId="0" applyFont="1" applyFill="1" applyBorder="1"/>
    <xf numFmtId="166" fontId="6" fillId="4" borderId="35" xfId="3" applyNumberFormat="1" applyFont="1" applyFill="1" applyBorder="1"/>
    <xf numFmtId="167" fontId="0" fillId="0" borderId="26" xfId="0" applyNumberFormat="1" applyBorder="1"/>
    <xf numFmtId="167" fontId="0" fillId="0" borderId="4" xfId="0" applyNumberFormat="1" applyBorder="1"/>
    <xf numFmtId="166" fontId="6" fillId="4" borderId="37" xfId="3" applyNumberFormat="1" applyFont="1" applyFill="1" applyBorder="1"/>
    <xf numFmtId="167" fontId="0" fillId="0" borderId="28" xfId="0" applyNumberFormat="1" applyBorder="1"/>
    <xf numFmtId="167" fontId="0" fillId="0" borderId="38" xfId="0" applyNumberFormat="1" applyBorder="1"/>
    <xf numFmtId="167" fontId="0" fillId="0" borderId="29" xfId="0" applyNumberFormat="1" applyBorder="1"/>
    <xf numFmtId="0" fontId="4" fillId="0" borderId="26" xfId="4" applyFont="1" applyFill="1" applyBorder="1"/>
    <xf numFmtId="168" fontId="0" fillId="0" borderId="0" xfId="0" applyNumberFormat="1"/>
    <xf numFmtId="0" fontId="6" fillId="0" borderId="34" xfId="4" applyFill="1" applyBorder="1" applyAlignment="1">
      <alignment horizontal="center"/>
    </xf>
    <xf numFmtId="0" fontId="6" fillId="0" borderId="23" xfId="4" applyFill="1" applyBorder="1" applyAlignment="1">
      <alignment horizontal="center"/>
    </xf>
    <xf numFmtId="0" fontId="7" fillId="11" borderId="26" xfId="0" applyFont="1" applyFill="1" applyBorder="1"/>
    <xf numFmtId="0" fontId="0" fillId="12" borderId="26" xfId="0" applyFill="1" applyBorder="1"/>
    <xf numFmtId="0" fontId="0" fillId="13" borderId="26" xfId="0" applyFill="1" applyBorder="1"/>
    <xf numFmtId="0" fontId="0" fillId="12" borderId="28" xfId="0" applyFill="1" applyBorder="1"/>
    <xf numFmtId="0" fontId="2" fillId="0" borderId="13" xfId="0" applyFont="1" applyBorder="1" applyAlignment="1">
      <alignment horizontal="left" vertical="center"/>
    </xf>
    <xf numFmtId="0" fontId="12" fillId="14" borderId="22" xfId="0" applyFont="1" applyFill="1" applyBorder="1"/>
    <xf numFmtId="0" fontId="6" fillId="7" borderId="34" xfId="4" applyFill="1" applyBorder="1" applyAlignment="1">
      <alignment horizontal="center"/>
    </xf>
    <xf numFmtId="0" fontId="6" fillId="7" borderId="23" xfId="4" applyFill="1" applyBorder="1" applyAlignment="1">
      <alignment horizontal="center"/>
    </xf>
    <xf numFmtId="0" fontId="12" fillId="14" borderId="26" xfId="0" applyFont="1" applyFill="1" applyBorder="1"/>
    <xf numFmtId="166" fontId="6" fillId="3" borderId="26" xfId="3" applyNumberFormat="1" applyFont="1" applyFill="1" applyBorder="1"/>
    <xf numFmtId="166" fontId="6" fillId="3" borderId="28" xfId="3" applyNumberFormat="1" applyFont="1" applyFill="1" applyBorder="1"/>
    <xf numFmtId="0" fontId="8" fillId="0" borderId="0" xfId="0" applyFont="1"/>
    <xf numFmtId="166" fontId="12" fillId="5" borderId="26" xfId="3" applyNumberFormat="1" applyFont="1" applyFill="1" applyBorder="1"/>
    <xf numFmtId="166" fontId="6" fillId="0" borderId="26" xfId="3" applyNumberFormat="1" applyFont="1" applyFill="1" applyBorder="1"/>
    <xf numFmtId="166" fontId="6" fillId="0" borderId="28" xfId="3" applyNumberFormat="1" applyFont="1" applyFill="1" applyBorder="1"/>
    <xf numFmtId="0" fontId="12" fillId="0" borderId="40" xfId="0" applyFont="1" applyBorder="1" applyAlignment="1">
      <alignment vertical="center"/>
    </xf>
    <xf numFmtId="0" fontId="12" fillId="16" borderId="41" xfId="0" applyFont="1" applyFill="1" applyBorder="1" applyAlignment="1">
      <alignment vertical="center"/>
    </xf>
    <xf numFmtId="166" fontId="12" fillId="5" borderId="22" xfId="3" applyNumberFormat="1" applyFont="1" applyFill="1" applyBorder="1"/>
    <xf numFmtId="167" fontId="0" fillId="0" borderId="23" xfId="0" applyNumberFormat="1" applyBorder="1"/>
    <xf numFmtId="0" fontId="0" fillId="0" borderId="0" xfId="0" applyAlignment="1">
      <alignment wrapText="1"/>
    </xf>
    <xf numFmtId="0" fontId="3" fillId="0" borderId="0" xfId="1"/>
    <xf numFmtId="169" fontId="0" fillId="0" borderId="0" xfId="5" applyNumberFormat="1" applyFont="1"/>
    <xf numFmtId="10" fontId="0" fillId="0" borderId="0" xfId="5" applyNumberFormat="1" applyFont="1"/>
    <xf numFmtId="0" fontId="0" fillId="17" borderId="0" xfId="0" applyFill="1"/>
    <xf numFmtId="2" fontId="0" fillId="0" borderId="0" xfId="0" applyNumberFormat="1"/>
    <xf numFmtId="0" fontId="15" fillId="2" borderId="42" xfId="7"/>
    <xf numFmtId="0" fontId="19" fillId="0" borderId="0" xfId="0" applyFont="1" applyAlignment="1">
      <alignment horizontal="left" vertical="top"/>
    </xf>
    <xf numFmtId="0" fontId="20" fillId="2" borderId="0" xfId="0" applyFont="1" applyFill="1" applyAlignment="1">
      <alignment horizontal="left" vertical="top"/>
    </xf>
    <xf numFmtId="0" fontId="19" fillId="2" borderId="0" xfId="0" applyFont="1" applyFill="1" applyAlignment="1">
      <alignment horizontal="left" vertical="top"/>
    </xf>
    <xf numFmtId="0" fontId="21" fillId="2" borderId="0" xfId="0" applyFont="1" applyFill="1" applyAlignment="1">
      <alignment horizontal="left" vertical="top"/>
    </xf>
    <xf numFmtId="0" fontId="21" fillId="2" borderId="0" xfId="0" applyFont="1" applyFill="1" applyAlignment="1">
      <alignment horizontal="left" vertical="top" wrapText="1"/>
    </xf>
    <xf numFmtId="0" fontId="0" fillId="2" borderId="0" xfId="0" applyFill="1" applyAlignment="1">
      <alignment horizontal="left" vertical="top"/>
    </xf>
    <xf numFmtId="0" fontId="20" fillId="2" borderId="0" xfId="0" applyFont="1" applyFill="1" applyAlignment="1">
      <alignment horizontal="left" vertical="top" wrapText="1"/>
    </xf>
    <xf numFmtId="0" fontId="25" fillId="2" borderId="0" xfId="0" applyFont="1" applyFill="1" applyAlignment="1">
      <alignment horizontal="left" vertical="top" wrapText="1"/>
    </xf>
    <xf numFmtId="14" fontId="23" fillId="2" borderId="0" xfId="0" applyNumberFormat="1" applyFont="1" applyFill="1" applyAlignment="1">
      <alignment horizontal="left" vertical="top" wrapText="1"/>
    </xf>
    <xf numFmtId="0" fontId="19" fillId="2" borderId="0" xfId="0" applyFont="1" applyFill="1" applyAlignment="1">
      <alignment horizontal="left" vertical="top" wrapText="1"/>
    </xf>
    <xf numFmtId="14" fontId="22" fillId="2" borderId="0" xfId="0" applyNumberFormat="1" applyFont="1" applyFill="1" applyAlignment="1">
      <alignment horizontal="left" vertical="top" wrapText="1"/>
    </xf>
    <xf numFmtId="0" fontId="22" fillId="2" borderId="0" xfId="0" applyFont="1" applyFill="1" applyAlignment="1">
      <alignment horizontal="left" vertical="top" wrapText="1"/>
    </xf>
    <xf numFmtId="0" fontId="19" fillId="0" borderId="0" xfId="0" applyFont="1" applyAlignment="1">
      <alignment horizontal="left" vertical="top" wrapText="1"/>
    </xf>
    <xf numFmtId="0" fontId="25" fillId="0" borderId="0" xfId="0" applyFont="1" applyAlignment="1">
      <alignment horizontal="left" vertical="top" wrapText="1"/>
    </xf>
    <xf numFmtId="171" fontId="17" fillId="18" borderId="0" xfId="14" applyBorder="1" applyAlignment="1">
      <alignment horizontal="left" vertical="top"/>
    </xf>
    <xf numFmtId="171" fontId="1" fillId="24" borderId="0" xfId="15" applyBorder="1" applyAlignment="1">
      <alignment horizontal="left" vertical="top"/>
    </xf>
    <xf numFmtId="0" fontId="15" fillId="0" borderId="42" xfId="17"/>
    <xf numFmtId="0" fontId="14" fillId="19" borderId="0" xfId="6" applyFont="1"/>
    <xf numFmtId="0" fontId="1" fillId="19" borderId="0" xfId="6"/>
    <xf numFmtId="0" fontId="0" fillId="0" borderId="0" xfId="0" applyAlignment="1">
      <alignment horizontal="left"/>
    </xf>
    <xf numFmtId="171" fontId="0" fillId="0" borderId="0" xfId="0" applyNumberFormat="1" applyAlignment="1">
      <alignment horizontal="center"/>
    </xf>
    <xf numFmtId="0" fontId="0" fillId="0" borderId="0" xfId="0" applyAlignment="1">
      <alignment horizontal="left" vertical="center"/>
    </xf>
    <xf numFmtId="0" fontId="0" fillId="0" borderId="0" xfId="0" applyAlignment="1">
      <alignment horizontal="left" vertical="center" wrapText="1"/>
    </xf>
    <xf numFmtId="0" fontId="12" fillId="0" borderId="0" xfId="0" applyFont="1"/>
    <xf numFmtId="0" fontId="0" fillId="0" borderId="0" xfId="0" applyAlignment="1">
      <alignment textRotation="90"/>
    </xf>
    <xf numFmtId="0" fontId="27" fillId="0" borderId="0" xfId="0" applyFont="1"/>
    <xf numFmtId="0" fontId="28" fillId="0" borderId="0" xfId="0" applyFont="1"/>
    <xf numFmtId="2" fontId="1" fillId="24" borderId="0" xfId="15" applyNumberFormat="1" applyBorder="1" applyAlignment="1">
      <alignment horizontal="left" vertical="top"/>
    </xf>
    <xf numFmtId="0" fontId="0" fillId="8" borderId="45" xfId="0" applyFill="1" applyBorder="1"/>
    <xf numFmtId="167" fontId="0" fillId="0" borderId="2" xfId="0" applyNumberFormat="1" applyBorder="1"/>
    <xf numFmtId="167" fontId="4" fillId="0" borderId="2" xfId="0" applyNumberFormat="1" applyFont="1" applyBorder="1"/>
    <xf numFmtId="167" fontId="2" fillId="5" borderId="46" xfId="0" applyNumberFormat="1" applyFont="1" applyFill="1" applyBorder="1"/>
    <xf numFmtId="168" fontId="1" fillId="19" borderId="47" xfId="9" applyNumberFormat="1" applyBorder="1" applyAlignment="1">
      <alignment horizontal="left" vertical="top"/>
    </xf>
    <xf numFmtId="168" fontId="1" fillId="19" borderId="48" xfId="9" applyNumberFormat="1" applyBorder="1" applyAlignment="1">
      <alignment horizontal="left" vertical="top"/>
    </xf>
    <xf numFmtId="168" fontId="1" fillId="19" borderId="49" xfId="9" applyNumberFormat="1" applyBorder="1" applyAlignment="1">
      <alignment horizontal="left" vertical="top"/>
    </xf>
    <xf numFmtId="0" fontId="15" fillId="0" borderId="0" xfId="17" applyBorder="1"/>
    <xf numFmtId="0" fontId="0" fillId="0" borderId="44" xfId="0" applyBorder="1" applyAlignment="1">
      <alignment horizontal="left" vertical="center"/>
    </xf>
    <xf numFmtId="0" fontId="0" fillId="0" borderId="44" xfId="0" applyBorder="1" applyAlignment="1">
      <alignment horizontal="left" vertical="center" wrapText="1"/>
    </xf>
    <xf numFmtId="0" fontId="0" fillId="0" borderId="0" xfId="0" applyAlignment="1">
      <alignment horizontal="center" vertical="center"/>
    </xf>
    <xf numFmtId="171" fontId="0" fillId="0" borderId="0" xfId="0" applyNumberFormat="1" applyAlignment="1">
      <alignment horizontal="center" vertical="center"/>
    </xf>
    <xf numFmtId="2" fontId="0" fillId="0" borderId="0" xfId="0" applyNumberFormat="1" applyAlignment="1">
      <alignment horizontal="center" vertical="center"/>
    </xf>
    <xf numFmtId="16" fontId="0" fillId="0" borderId="0" xfId="0" quotePrefix="1" applyNumberFormat="1" applyAlignment="1">
      <alignment horizontal="center" vertical="center"/>
    </xf>
    <xf numFmtId="0" fontId="0" fillId="0" borderId="0" xfId="0" quotePrefix="1" applyAlignment="1">
      <alignment horizontal="center" vertical="center"/>
    </xf>
    <xf numFmtId="1" fontId="0" fillId="0" borderId="0" xfId="0" applyNumberFormat="1" applyAlignment="1">
      <alignment horizontal="center" vertical="center"/>
    </xf>
    <xf numFmtId="0" fontId="0" fillId="0" borderId="0" xfId="0" quotePrefix="1" applyAlignment="1">
      <alignment horizontal="left"/>
    </xf>
    <xf numFmtId="0" fontId="26" fillId="0" borderId="0" xfId="0" quotePrefix="1" applyFont="1" applyAlignment="1">
      <alignment horizontal="left" vertical="center"/>
    </xf>
    <xf numFmtId="0" fontId="29" fillId="0" borderId="0" xfId="0" applyFont="1"/>
    <xf numFmtId="1" fontId="1" fillId="24" borderId="0" xfId="15" applyNumberFormat="1" applyBorder="1" applyAlignment="1">
      <alignment horizontal="left" vertical="top"/>
    </xf>
    <xf numFmtId="171" fontId="17" fillId="18" borderId="0" xfId="14" quotePrefix="1" applyBorder="1" applyAlignment="1">
      <alignment horizontal="left" vertical="top"/>
    </xf>
    <xf numFmtId="0" fontId="19" fillId="2" borderId="0" xfId="0" applyFont="1" applyFill="1" applyAlignment="1">
      <alignment horizontal="left" vertical="top" wrapText="1"/>
    </xf>
    <xf numFmtId="0" fontId="19" fillId="2" borderId="0" xfId="0" applyFont="1" applyFill="1" applyAlignment="1">
      <alignment horizontal="left" vertical="top"/>
    </xf>
    <xf numFmtId="0" fontId="19" fillId="2" borderId="0" xfId="0" applyFont="1" applyFill="1" applyAlignment="1">
      <alignment horizontal="left" vertical="top" wrapText="1"/>
    </xf>
    <xf numFmtId="0" fontId="23" fillId="2" borderId="0" xfId="0" applyFont="1" applyFill="1" applyAlignment="1">
      <alignment horizontal="left" vertical="top"/>
    </xf>
    <xf numFmtId="0" fontId="24" fillId="2" borderId="0" xfId="0" applyFont="1" applyFill="1" applyAlignment="1">
      <alignment horizontal="left" vertical="top"/>
    </xf>
    <xf numFmtId="0" fontId="12" fillId="10" borderId="35" xfId="0" applyFont="1" applyFill="1" applyBorder="1" applyAlignment="1">
      <alignment horizontal="center"/>
    </xf>
    <xf numFmtId="0" fontId="12" fillId="10" borderId="3" xfId="0" applyFont="1" applyFill="1" applyBorder="1" applyAlignment="1">
      <alignment horizontal="center"/>
    </xf>
    <xf numFmtId="0" fontId="12" fillId="10" borderId="36" xfId="0" applyFont="1" applyFill="1" applyBorder="1" applyAlignment="1">
      <alignment horizontal="center"/>
    </xf>
    <xf numFmtId="0" fontId="7" fillId="11" borderId="2" xfId="0" applyFont="1" applyFill="1" applyBorder="1" applyAlignment="1">
      <alignment horizontal="center"/>
    </xf>
    <xf numFmtId="0" fontId="7" fillId="11" borderId="3" xfId="0" applyFont="1" applyFill="1" applyBorder="1" applyAlignment="1">
      <alignment horizontal="center"/>
    </xf>
    <xf numFmtId="0" fontId="7" fillId="11" borderId="36" xfId="0" applyFont="1" applyFill="1" applyBorder="1" applyAlignment="1">
      <alignment horizontal="center"/>
    </xf>
    <xf numFmtId="0" fontId="12" fillId="15" borderId="5" xfId="0" applyFont="1" applyFill="1" applyBorder="1" applyAlignment="1">
      <alignment horizontal="center"/>
    </xf>
    <xf numFmtId="0" fontId="12" fillId="15" borderId="6" xfId="0" applyFont="1" applyFill="1" applyBorder="1" applyAlignment="1">
      <alignment horizontal="center"/>
    </xf>
    <xf numFmtId="0" fontId="12" fillId="15" borderId="39" xfId="0" applyFont="1" applyFill="1" applyBorder="1" applyAlignment="1">
      <alignment horizontal="center"/>
    </xf>
  </cellXfs>
  <cellStyles count="19">
    <cellStyle name="20% - Accent1" xfId="6" builtinId="30"/>
    <cellStyle name="Calculation 1" xfId="9" xr:uid="{D5591DFB-5731-4B96-8E72-2751C49E62AD}"/>
    <cellStyle name="Calculation 2" xfId="10" xr:uid="{AF2A2320-A386-4FC3-ACEE-2F845B0908DF}"/>
    <cellStyle name="Comma" xfId="3" builtinId="3"/>
    <cellStyle name="Constant" xfId="15" xr:uid="{36806642-6475-47EB-874B-FD775BE7A05D}"/>
    <cellStyle name="Data" xfId="8" xr:uid="{6B7B0764-009E-42A4-8F7D-CACEA0C4F3F8}"/>
    <cellStyle name="Heading" xfId="16" xr:uid="{D17F9D3A-1523-49F7-8105-333F5539D76C}"/>
    <cellStyle name="Hyperlink" xfId="1" builtinId="8"/>
    <cellStyle name="Input Assumption" xfId="14" xr:uid="{0D1E556A-D958-4138-ACDF-2F37396D3621}"/>
    <cellStyle name="Linked (External)" xfId="13" xr:uid="{4569E2D2-5CF8-43B6-9636-7FE4332878B6}"/>
    <cellStyle name="Linked Cell 1" xfId="11" xr:uid="{D6192CC8-3BBE-4ED8-9B38-7A3E60A1998C}"/>
    <cellStyle name="Linked Cell 2" xfId="12" xr:uid="{4BBD4749-642D-4D29-9166-75FFDBB230CE}"/>
    <cellStyle name="Normal" xfId="0" builtinId="0"/>
    <cellStyle name="Normal 3 2" xfId="2" xr:uid="{9BA6F5C3-1215-40BB-848E-7B1E2AFD6064}"/>
    <cellStyle name="Output" xfId="4" builtinId="21"/>
    <cellStyle name="Percent" xfId="5" builtinId="5"/>
    <cellStyle name="Section title" xfId="17" xr:uid="{243B093C-8B19-4B75-94A5-4126FC418D7A}"/>
    <cellStyle name="Warning" xfId="18" xr:uid="{8AA99273-2221-41CB-8591-A512D0B30FE1}"/>
    <cellStyle name="Worksheet Title" xfId="7" xr:uid="{698B7396-A6F3-4EAB-AA2F-92EA179F9BB3}"/>
  </cellStyles>
  <dxfs count="27">
    <dxf>
      <alignment horizontal="right" vertical="bottom" textRotation="0" wrapText="0" indent="0" justifyLastLine="0" shrinkToFit="0" readingOrder="0"/>
    </dxf>
    <dxf>
      <alignment horizontal="right" vertical="bottom" textRotation="0" wrapText="0" indent="0" justifyLastLine="0" shrinkToFit="0" readingOrder="0"/>
    </dxf>
    <dxf>
      <alignment horizontal="left" vertical="top" textRotation="0" wrapText="0" indent="0" justifyLastLine="0" shrinkToFit="0" readingOrder="0"/>
    </dxf>
    <dxf>
      <numFmt numFmtId="2" formatCode="0.00"/>
      <alignment horizontal="left" vertical="top" textRotation="0" wrapText="0" indent="0" justifyLastLine="0" shrinkToFit="0" readingOrder="0"/>
    </dxf>
    <dxf>
      <alignment horizontal="left" vertical="top" textRotation="0" wrapText="0" indent="0" justifyLastLine="0" shrinkToFit="0" readingOrder="0"/>
    </dxf>
    <dxf>
      <numFmt numFmtId="2" formatCode="0.00"/>
      <fill>
        <patternFill patternType="solid">
          <fgColor indexed="64"/>
          <bgColor theme="0"/>
        </patternFill>
      </fill>
    </dxf>
    <dxf>
      <numFmt numFmtId="0" formatCode="General"/>
      <fill>
        <patternFill patternType="solid">
          <fgColor indexed="64"/>
          <bgColor theme="0"/>
        </patternFill>
      </fill>
    </dxf>
    <dxf>
      <fill>
        <patternFill patternType="solid">
          <fgColor indexed="64"/>
          <bgColor theme="0"/>
        </patternFill>
      </fill>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71" formatCode="0.0"/>
    </dxf>
    <dxf>
      <numFmt numFmtId="0" formatCode="General"/>
    </dxf>
    <dxf>
      <numFmt numFmtId="1" formatCode="0"/>
    </dxf>
    <dxf>
      <numFmt numFmtId="171" formatCode="0.0"/>
      <alignment horizontal="center" vertical="center" textRotation="0" wrapText="0" indent="0" justifyLastLine="0" shrinkToFit="0" readingOrder="0"/>
    </dxf>
    <dxf>
      <numFmt numFmtId="0" formatCode="General"/>
    </dxf>
    <dxf>
      <numFmt numFmtId="2" formatCode="0.00"/>
      <alignment horizontal="center" vertical="center" textRotation="0" wrapText="0" indent="0" justifyLastLine="0" shrinkToFit="0" readingOrder="0"/>
    </dxf>
    <dxf>
      <numFmt numFmtId="0" formatCode="General"/>
    </dxf>
    <dxf>
      <alignment horizontal="center" vertical="center" textRotation="0" wrapText="0" indent="0" justifyLastLine="0" shrinkToFit="0" readingOrder="0"/>
    </dxf>
    <dxf>
      <border>
        <bottom style="thin">
          <color indexed="64"/>
        </bottom>
      </border>
    </dxf>
    <dxf>
      <alignment horizontal="left" vertical="center" textRotation="0" wrapText="0" indent="0" justifyLastLine="0" shrinkToFit="0" readingOrder="0"/>
      <border diagonalUp="0" diagonalDown="0" outline="0">
        <left style="thin">
          <color theme="0"/>
        </left>
        <right style="thin">
          <color theme="0"/>
        </right>
        <top/>
        <bottom/>
      </border>
    </dxf>
    <dxf>
      <alignment horizontal="left" vertical="bottom" textRotation="0" wrapText="0" indent="0" justifyLastLine="0" shrinkToFit="0" readingOrder="0"/>
    </dxf>
    <dxf>
      <alignment horizontal="center" vertical="bottom" textRotation="0" wrapText="0" indent="0" justifyLastLine="0" shrinkToFit="0" readingOrder="0"/>
    </dxf>
    <dxf>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connections" Target="connections.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powerPivotData" Target="model/item.data"/><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sheetMetadata" Target="metadata.xml"/><Relationship Id="rId28" Type="http://schemas.openxmlformats.org/officeDocument/2006/relationships/customXml" Target="../customXml/item2.xml"/><Relationship Id="rId10" Type="http://schemas.openxmlformats.org/officeDocument/2006/relationships/externalLink" Target="externalLinks/externalLink3.xml"/><Relationship Id="rId19" Type="http://schemas.openxmlformats.org/officeDocument/2006/relationships/theme" Target="theme/theme1.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sharedStrings" Target="sharedStrings.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5.png"/><Relationship Id="rId3" Type="http://schemas.openxmlformats.org/officeDocument/2006/relationships/image" Target="../media/image8.png"/><Relationship Id="rId21" Type="http://schemas.openxmlformats.org/officeDocument/2006/relationships/image" Target="../media/image25.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4.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24" Type="http://schemas.openxmlformats.org/officeDocument/2006/relationships/image" Target="../media/image28.png"/><Relationship Id="rId5" Type="http://schemas.openxmlformats.org/officeDocument/2006/relationships/image" Target="../media/image10.png"/><Relationship Id="rId15" Type="http://schemas.openxmlformats.org/officeDocument/2006/relationships/image" Target="../media/image20.png"/><Relationship Id="rId23" Type="http://schemas.openxmlformats.org/officeDocument/2006/relationships/image" Target="../media/image27.png"/><Relationship Id="rId10" Type="http://schemas.openxmlformats.org/officeDocument/2006/relationships/image" Target="../media/image15.png"/><Relationship Id="rId19" Type="http://schemas.openxmlformats.org/officeDocument/2006/relationships/image" Target="../media/image23.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 Id="rId22"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4</xdr:col>
      <xdr:colOff>171822</xdr:colOff>
      <xdr:row>2</xdr:row>
      <xdr:rowOff>47064</xdr:rowOff>
    </xdr:from>
    <xdr:to>
      <xdr:col>4</xdr:col>
      <xdr:colOff>2874049</xdr:colOff>
      <xdr:row>4</xdr:row>
      <xdr:rowOff>291352</xdr:rowOff>
    </xdr:to>
    <xdr:pic>
      <xdr:nvPicPr>
        <xdr:cNvPr id="2" name="Picture 1">
          <a:extLst>
            <a:ext uri="{FF2B5EF4-FFF2-40B4-BE49-F238E27FC236}">
              <a16:creationId xmlns:a16="http://schemas.microsoft.com/office/drawing/2014/main" id="{691652BD-4AD6-42A7-9855-1B1225DBA6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8734" y="360829"/>
          <a:ext cx="2702227" cy="692523"/>
        </a:xfrm>
        <a:prstGeom prst="rect">
          <a:avLst/>
        </a:prstGeom>
      </xdr:spPr>
    </xdr:pic>
    <xdr:clientData/>
  </xdr:twoCellAnchor>
  <xdr:oneCellAnchor>
    <xdr:from>
      <xdr:col>4</xdr:col>
      <xdr:colOff>481880</xdr:colOff>
      <xdr:row>4</xdr:row>
      <xdr:rowOff>512295</xdr:rowOff>
    </xdr:from>
    <xdr:ext cx="1943670" cy="318753"/>
    <xdr:pic>
      <xdr:nvPicPr>
        <xdr:cNvPr id="20" name="Picture 2">
          <a:extLst>
            <a:ext uri="{FF2B5EF4-FFF2-40B4-BE49-F238E27FC236}">
              <a16:creationId xmlns:a16="http://schemas.microsoft.com/office/drawing/2014/main" id="{9CFAA95A-CD2E-40C2-B388-6C279C06EA1C}"/>
            </a:ext>
          </a:extLst>
        </xdr:cNvPr>
        <xdr:cNvPicPr>
          <a:picLocks noChangeAspect="1"/>
        </xdr:cNvPicPr>
      </xdr:nvPicPr>
      <xdr:blipFill>
        <a:blip xmlns:r="http://schemas.openxmlformats.org/officeDocument/2006/relationships" r:embed="rId2"/>
        <a:stretch>
          <a:fillRect/>
        </a:stretch>
      </xdr:blipFill>
      <xdr:spPr>
        <a:xfrm>
          <a:off x="9838792" y="1274295"/>
          <a:ext cx="1943670" cy="318753"/>
        </a:xfrm>
        <a:prstGeom prst="rect">
          <a:avLst/>
        </a:prstGeom>
      </xdr:spPr>
    </xdr:pic>
    <xdr:clientData/>
  </xdr:oneCellAnchor>
  <xdr:twoCellAnchor editAs="oneCell">
    <xdr:from>
      <xdr:col>4</xdr:col>
      <xdr:colOff>1060824</xdr:colOff>
      <xdr:row>6</xdr:row>
      <xdr:rowOff>149411</xdr:rowOff>
    </xdr:from>
    <xdr:to>
      <xdr:col>4</xdr:col>
      <xdr:colOff>1607152</xdr:colOff>
      <xdr:row>8</xdr:row>
      <xdr:rowOff>183030</xdr:rowOff>
    </xdr:to>
    <xdr:pic>
      <xdr:nvPicPr>
        <xdr:cNvPr id="4" name="Picture 3">
          <a:extLst>
            <a:ext uri="{FF2B5EF4-FFF2-40B4-BE49-F238E27FC236}">
              <a16:creationId xmlns:a16="http://schemas.microsoft.com/office/drawing/2014/main" id="{E3D0A63E-1D25-40D1-B486-648593C143C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22118" y="1763058"/>
          <a:ext cx="546328" cy="392207"/>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15476</xdr:colOff>
      <xdr:row>16</xdr:row>
      <xdr:rowOff>166486</xdr:rowOff>
    </xdr:from>
    <xdr:to>
      <xdr:col>5</xdr:col>
      <xdr:colOff>131271</xdr:colOff>
      <xdr:row>34</xdr:row>
      <xdr:rowOff>60410</xdr:rowOff>
    </xdr:to>
    <xdr:pic>
      <xdr:nvPicPr>
        <xdr:cNvPr id="2" name="Picture 1">
          <a:extLst>
            <a:ext uri="{FF2B5EF4-FFF2-40B4-BE49-F238E27FC236}">
              <a16:creationId xmlns:a16="http://schemas.microsoft.com/office/drawing/2014/main" id="{A66771FB-F8D5-47FC-81BE-82EE2F5C312F}"/>
            </a:ext>
          </a:extLst>
        </xdr:cNvPr>
        <xdr:cNvPicPr>
          <a:picLocks noChangeAspect="1"/>
        </xdr:cNvPicPr>
      </xdr:nvPicPr>
      <xdr:blipFill>
        <a:blip xmlns:r="http://schemas.openxmlformats.org/officeDocument/2006/relationships" r:embed="rId1"/>
        <a:stretch>
          <a:fillRect/>
        </a:stretch>
      </xdr:blipFill>
      <xdr:spPr>
        <a:xfrm>
          <a:off x="1231047" y="4312129"/>
          <a:ext cx="4361224" cy="3159638"/>
        </a:xfrm>
        <a:prstGeom prst="rect">
          <a:avLst/>
        </a:prstGeom>
      </xdr:spPr>
    </xdr:pic>
    <xdr:clientData/>
  </xdr:twoCellAnchor>
  <xdr:twoCellAnchor editAs="oneCell">
    <xdr:from>
      <xdr:col>6</xdr:col>
      <xdr:colOff>0</xdr:colOff>
      <xdr:row>19</xdr:row>
      <xdr:rowOff>0</xdr:rowOff>
    </xdr:from>
    <xdr:to>
      <xdr:col>10</xdr:col>
      <xdr:colOff>292548</xdr:colOff>
      <xdr:row>48</xdr:row>
      <xdr:rowOff>158071</xdr:rowOff>
    </xdr:to>
    <xdr:pic>
      <xdr:nvPicPr>
        <xdr:cNvPr id="3" name="Picture 2">
          <a:extLst>
            <a:ext uri="{FF2B5EF4-FFF2-40B4-BE49-F238E27FC236}">
              <a16:creationId xmlns:a16="http://schemas.microsoft.com/office/drawing/2014/main" id="{56BC09C4-924E-4581-B501-E9D3E9AB957C}"/>
            </a:ext>
          </a:extLst>
        </xdr:cNvPr>
        <xdr:cNvPicPr>
          <a:picLocks noChangeAspect="1"/>
        </xdr:cNvPicPr>
      </xdr:nvPicPr>
      <xdr:blipFill>
        <a:blip xmlns:r="http://schemas.openxmlformats.org/officeDocument/2006/relationships" r:embed="rId2"/>
        <a:stretch>
          <a:fillRect/>
        </a:stretch>
      </xdr:blipFill>
      <xdr:spPr>
        <a:xfrm>
          <a:off x="6658429" y="4689929"/>
          <a:ext cx="7304762" cy="54194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25</xdr:row>
      <xdr:rowOff>0</xdr:rowOff>
    </xdr:from>
    <xdr:to>
      <xdr:col>3</xdr:col>
      <xdr:colOff>3228827</xdr:colOff>
      <xdr:row>49</xdr:row>
      <xdr:rowOff>148248</xdr:rowOff>
    </xdr:to>
    <xdr:pic>
      <xdr:nvPicPr>
        <xdr:cNvPr id="2" name="Picture 1">
          <a:extLst>
            <a:ext uri="{FF2B5EF4-FFF2-40B4-BE49-F238E27FC236}">
              <a16:creationId xmlns:a16="http://schemas.microsoft.com/office/drawing/2014/main" id="{7AA4541A-627D-410D-A135-A512466B2845}"/>
            </a:ext>
          </a:extLst>
        </xdr:cNvPr>
        <xdr:cNvPicPr>
          <a:picLocks noChangeAspect="1"/>
        </xdr:cNvPicPr>
      </xdr:nvPicPr>
      <xdr:blipFill>
        <a:blip xmlns:r="http://schemas.openxmlformats.org/officeDocument/2006/relationships" r:embed="rId1"/>
        <a:stretch>
          <a:fillRect/>
        </a:stretch>
      </xdr:blipFill>
      <xdr:spPr>
        <a:xfrm>
          <a:off x="1219200" y="3314700"/>
          <a:ext cx="5380862" cy="4567849"/>
        </a:xfrm>
        <a:prstGeom prst="rect">
          <a:avLst/>
        </a:prstGeom>
      </xdr:spPr>
    </xdr:pic>
    <xdr:clientData/>
  </xdr:twoCellAnchor>
  <xdr:twoCellAnchor editAs="oneCell">
    <xdr:from>
      <xdr:col>4</xdr:col>
      <xdr:colOff>2983738</xdr:colOff>
      <xdr:row>26</xdr:row>
      <xdr:rowOff>5228</xdr:rowOff>
    </xdr:from>
    <xdr:to>
      <xdr:col>5</xdr:col>
      <xdr:colOff>2560233</xdr:colOff>
      <xdr:row>50</xdr:row>
      <xdr:rowOff>121025</xdr:rowOff>
    </xdr:to>
    <xdr:pic>
      <xdr:nvPicPr>
        <xdr:cNvPr id="3" name="Picture 2">
          <a:extLst>
            <a:ext uri="{FF2B5EF4-FFF2-40B4-BE49-F238E27FC236}">
              <a16:creationId xmlns:a16="http://schemas.microsoft.com/office/drawing/2014/main" id="{D8B78CB8-08DB-47A6-A7B7-225596DE0DDF}"/>
            </a:ext>
          </a:extLst>
        </xdr:cNvPr>
        <xdr:cNvPicPr>
          <a:picLocks noChangeAspect="1"/>
        </xdr:cNvPicPr>
      </xdr:nvPicPr>
      <xdr:blipFill>
        <a:blip xmlns:r="http://schemas.openxmlformats.org/officeDocument/2006/relationships" r:embed="rId2"/>
        <a:stretch>
          <a:fillRect/>
        </a:stretch>
      </xdr:blipFill>
      <xdr:spPr>
        <a:xfrm>
          <a:off x="6869938" y="3383428"/>
          <a:ext cx="5688931" cy="4382996"/>
        </a:xfrm>
        <a:prstGeom prst="rect">
          <a:avLst/>
        </a:prstGeom>
      </xdr:spPr>
    </xdr:pic>
    <xdr:clientData/>
  </xdr:twoCellAnchor>
  <xdr:twoCellAnchor editAs="oneCell">
    <xdr:from>
      <xdr:col>5</xdr:col>
      <xdr:colOff>3733800</xdr:colOff>
      <xdr:row>26</xdr:row>
      <xdr:rowOff>73025</xdr:rowOff>
    </xdr:from>
    <xdr:to>
      <xdr:col>6</xdr:col>
      <xdr:colOff>3403019</xdr:colOff>
      <xdr:row>58</xdr:row>
      <xdr:rowOff>154803</xdr:rowOff>
    </xdr:to>
    <xdr:pic>
      <xdr:nvPicPr>
        <xdr:cNvPr id="4" name="Picture 3">
          <a:extLst>
            <a:ext uri="{FF2B5EF4-FFF2-40B4-BE49-F238E27FC236}">
              <a16:creationId xmlns:a16="http://schemas.microsoft.com/office/drawing/2014/main" id="{B22A8842-B3FB-4178-9A01-AC3D704E3A5B}"/>
            </a:ext>
          </a:extLst>
        </xdr:cNvPr>
        <xdr:cNvPicPr>
          <a:picLocks noChangeAspect="1"/>
        </xdr:cNvPicPr>
      </xdr:nvPicPr>
      <xdr:blipFill>
        <a:blip xmlns:r="http://schemas.openxmlformats.org/officeDocument/2006/relationships" r:embed="rId3"/>
        <a:stretch>
          <a:fillRect/>
        </a:stretch>
      </xdr:blipFill>
      <xdr:spPr>
        <a:xfrm>
          <a:off x="12635345" y="3952298"/>
          <a:ext cx="4691492" cy="5993049"/>
        </a:xfrm>
        <a:prstGeom prst="rect">
          <a:avLst/>
        </a:prstGeom>
      </xdr:spPr>
    </xdr:pic>
    <xdr:clientData/>
  </xdr:twoCellAnchor>
  <xdr:twoCellAnchor editAs="oneCell">
    <xdr:from>
      <xdr:col>6</xdr:col>
      <xdr:colOff>3683000</xdr:colOff>
      <xdr:row>27</xdr:row>
      <xdr:rowOff>101601</xdr:rowOff>
    </xdr:from>
    <xdr:to>
      <xdr:col>13</xdr:col>
      <xdr:colOff>294492</xdr:colOff>
      <xdr:row>44</xdr:row>
      <xdr:rowOff>157761</xdr:rowOff>
    </xdr:to>
    <xdr:pic>
      <xdr:nvPicPr>
        <xdr:cNvPr id="5" name="Picture 4">
          <a:extLst>
            <a:ext uri="{FF2B5EF4-FFF2-40B4-BE49-F238E27FC236}">
              <a16:creationId xmlns:a16="http://schemas.microsoft.com/office/drawing/2014/main" id="{DE947EE6-F793-407E-8B7A-1455346972C2}"/>
            </a:ext>
          </a:extLst>
        </xdr:cNvPr>
        <xdr:cNvPicPr>
          <a:picLocks noChangeAspect="1"/>
        </xdr:cNvPicPr>
      </xdr:nvPicPr>
      <xdr:blipFill>
        <a:blip xmlns:r="http://schemas.openxmlformats.org/officeDocument/2006/relationships" r:embed="rId4"/>
        <a:stretch>
          <a:fillRect/>
        </a:stretch>
      </xdr:blipFill>
      <xdr:spPr>
        <a:xfrm>
          <a:off x="17627600" y="3657601"/>
          <a:ext cx="5298293" cy="3078760"/>
        </a:xfrm>
        <a:prstGeom prst="rect">
          <a:avLst/>
        </a:prstGeom>
      </xdr:spPr>
    </xdr:pic>
    <xdr:clientData/>
  </xdr:twoCellAnchor>
  <xdr:twoCellAnchor editAs="oneCell">
    <xdr:from>
      <xdr:col>6</xdr:col>
      <xdr:colOff>3803650</xdr:colOff>
      <xdr:row>45</xdr:row>
      <xdr:rowOff>161926</xdr:rowOff>
    </xdr:from>
    <xdr:to>
      <xdr:col>16</xdr:col>
      <xdr:colOff>97413</xdr:colOff>
      <xdr:row>53</xdr:row>
      <xdr:rowOff>95120</xdr:rowOff>
    </xdr:to>
    <xdr:pic>
      <xdr:nvPicPr>
        <xdr:cNvPr id="6" name="Picture 5">
          <a:extLst>
            <a:ext uri="{FF2B5EF4-FFF2-40B4-BE49-F238E27FC236}">
              <a16:creationId xmlns:a16="http://schemas.microsoft.com/office/drawing/2014/main" id="{EEBC254A-2518-433E-A10C-3EA582829683}"/>
            </a:ext>
          </a:extLst>
        </xdr:cNvPr>
        <xdr:cNvPicPr>
          <a:picLocks noChangeAspect="1"/>
        </xdr:cNvPicPr>
      </xdr:nvPicPr>
      <xdr:blipFill>
        <a:blip xmlns:r="http://schemas.openxmlformats.org/officeDocument/2006/relationships" r:embed="rId5"/>
        <a:stretch>
          <a:fillRect/>
        </a:stretch>
      </xdr:blipFill>
      <xdr:spPr>
        <a:xfrm>
          <a:off x="17748250" y="6918326"/>
          <a:ext cx="6809362" cy="1355592"/>
        </a:xfrm>
        <a:prstGeom prst="rect">
          <a:avLst/>
        </a:prstGeom>
      </xdr:spPr>
    </xdr:pic>
    <xdr:clientData/>
  </xdr:twoCellAnchor>
  <xdr:twoCellAnchor editAs="oneCell">
    <xdr:from>
      <xdr:col>13</xdr:col>
      <xdr:colOff>254000</xdr:colOff>
      <xdr:row>26</xdr:row>
      <xdr:rowOff>50800</xdr:rowOff>
    </xdr:from>
    <xdr:to>
      <xdr:col>25</xdr:col>
      <xdr:colOff>360871</xdr:colOff>
      <xdr:row>45</xdr:row>
      <xdr:rowOff>31423</xdr:rowOff>
    </xdr:to>
    <xdr:pic>
      <xdr:nvPicPr>
        <xdr:cNvPr id="7" name="Picture 6">
          <a:extLst>
            <a:ext uri="{FF2B5EF4-FFF2-40B4-BE49-F238E27FC236}">
              <a16:creationId xmlns:a16="http://schemas.microsoft.com/office/drawing/2014/main" id="{1A66BD90-4416-4A43-868D-403D8E8CF354}"/>
            </a:ext>
          </a:extLst>
        </xdr:cNvPr>
        <xdr:cNvPicPr>
          <a:picLocks noChangeAspect="1"/>
        </xdr:cNvPicPr>
      </xdr:nvPicPr>
      <xdr:blipFill>
        <a:blip xmlns:r="http://schemas.openxmlformats.org/officeDocument/2006/relationships" r:embed="rId6"/>
        <a:stretch>
          <a:fillRect/>
        </a:stretch>
      </xdr:blipFill>
      <xdr:spPr>
        <a:xfrm>
          <a:off x="22885400" y="3429000"/>
          <a:ext cx="7422069" cy="3358823"/>
        </a:xfrm>
        <a:prstGeom prst="rect">
          <a:avLst/>
        </a:prstGeom>
      </xdr:spPr>
    </xdr:pic>
    <xdr:clientData/>
  </xdr:twoCellAnchor>
  <xdr:twoCellAnchor editAs="oneCell">
    <xdr:from>
      <xdr:col>25</xdr:col>
      <xdr:colOff>282229</xdr:colOff>
      <xdr:row>26</xdr:row>
      <xdr:rowOff>46183</xdr:rowOff>
    </xdr:from>
    <xdr:to>
      <xdr:col>36</xdr:col>
      <xdr:colOff>139835</xdr:colOff>
      <xdr:row>45</xdr:row>
      <xdr:rowOff>1</xdr:rowOff>
    </xdr:to>
    <xdr:pic>
      <xdr:nvPicPr>
        <xdr:cNvPr id="8" name="Picture 7">
          <a:extLst>
            <a:ext uri="{FF2B5EF4-FFF2-40B4-BE49-F238E27FC236}">
              <a16:creationId xmlns:a16="http://schemas.microsoft.com/office/drawing/2014/main" id="{8068A3E4-FA0F-423E-9FD2-F6F4DE9D6D18}"/>
            </a:ext>
          </a:extLst>
        </xdr:cNvPr>
        <xdr:cNvPicPr>
          <a:picLocks noChangeAspect="1"/>
        </xdr:cNvPicPr>
      </xdr:nvPicPr>
      <xdr:blipFill>
        <a:blip xmlns:r="http://schemas.openxmlformats.org/officeDocument/2006/relationships" r:embed="rId7"/>
        <a:stretch>
          <a:fillRect/>
        </a:stretch>
      </xdr:blipFill>
      <xdr:spPr>
        <a:xfrm>
          <a:off x="30242684" y="3925456"/>
          <a:ext cx="6588606" cy="3463636"/>
        </a:xfrm>
        <a:prstGeom prst="rect">
          <a:avLst/>
        </a:prstGeom>
      </xdr:spPr>
    </xdr:pic>
    <xdr:clientData/>
  </xdr:twoCellAnchor>
  <xdr:twoCellAnchor editAs="oneCell">
    <xdr:from>
      <xdr:col>36</xdr:col>
      <xdr:colOff>300180</xdr:colOff>
      <xdr:row>23</xdr:row>
      <xdr:rowOff>126999</xdr:rowOff>
    </xdr:from>
    <xdr:to>
      <xdr:col>48</xdr:col>
      <xdr:colOff>575906</xdr:colOff>
      <xdr:row>57</xdr:row>
      <xdr:rowOff>55924</xdr:rowOff>
    </xdr:to>
    <xdr:pic>
      <xdr:nvPicPr>
        <xdr:cNvPr id="9" name="Picture 8">
          <a:extLst>
            <a:ext uri="{FF2B5EF4-FFF2-40B4-BE49-F238E27FC236}">
              <a16:creationId xmlns:a16="http://schemas.microsoft.com/office/drawing/2014/main" id="{0BAEB1BE-93B4-40CA-A513-DEA7B1B14F5C}"/>
            </a:ext>
          </a:extLst>
        </xdr:cNvPr>
        <xdr:cNvPicPr>
          <a:picLocks noChangeAspect="1"/>
        </xdr:cNvPicPr>
      </xdr:nvPicPr>
      <xdr:blipFill>
        <a:blip xmlns:r="http://schemas.openxmlformats.org/officeDocument/2006/relationships" r:embed="rId8"/>
        <a:stretch>
          <a:fillRect/>
        </a:stretch>
      </xdr:blipFill>
      <xdr:spPr>
        <a:xfrm>
          <a:off x="36991635" y="3452090"/>
          <a:ext cx="7618637" cy="6209653"/>
        </a:xfrm>
        <a:prstGeom prst="rect">
          <a:avLst/>
        </a:prstGeom>
      </xdr:spPr>
    </xdr:pic>
    <xdr:clientData/>
  </xdr:twoCellAnchor>
  <xdr:twoCellAnchor editAs="oneCell">
    <xdr:from>
      <xdr:col>57</xdr:col>
      <xdr:colOff>262915</xdr:colOff>
      <xdr:row>27</xdr:row>
      <xdr:rowOff>150090</xdr:rowOff>
    </xdr:from>
    <xdr:to>
      <xdr:col>67</xdr:col>
      <xdr:colOff>596931</xdr:colOff>
      <xdr:row>54</xdr:row>
      <xdr:rowOff>173181</xdr:rowOff>
    </xdr:to>
    <xdr:pic>
      <xdr:nvPicPr>
        <xdr:cNvPr id="11" name="Picture 10">
          <a:extLst>
            <a:ext uri="{FF2B5EF4-FFF2-40B4-BE49-F238E27FC236}">
              <a16:creationId xmlns:a16="http://schemas.microsoft.com/office/drawing/2014/main" id="{AEE3275A-CA5D-4B60-9D9E-D830EB6CDC5A}"/>
            </a:ext>
          </a:extLst>
        </xdr:cNvPr>
        <xdr:cNvPicPr>
          <a:picLocks noChangeAspect="1"/>
        </xdr:cNvPicPr>
      </xdr:nvPicPr>
      <xdr:blipFill>
        <a:blip xmlns:r="http://schemas.openxmlformats.org/officeDocument/2006/relationships" r:embed="rId9"/>
        <a:stretch>
          <a:fillRect/>
        </a:stretch>
      </xdr:blipFill>
      <xdr:spPr>
        <a:xfrm>
          <a:off x="49804460" y="4214090"/>
          <a:ext cx="6453107" cy="5010728"/>
        </a:xfrm>
        <a:prstGeom prst="rect">
          <a:avLst/>
        </a:prstGeom>
      </xdr:spPr>
    </xdr:pic>
    <xdr:clientData/>
  </xdr:twoCellAnchor>
  <xdr:twoCellAnchor editAs="oneCell">
    <xdr:from>
      <xdr:col>57</xdr:col>
      <xdr:colOff>334820</xdr:colOff>
      <xdr:row>21</xdr:row>
      <xdr:rowOff>150091</xdr:rowOff>
    </xdr:from>
    <xdr:to>
      <xdr:col>67</xdr:col>
      <xdr:colOff>412396</xdr:colOff>
      <xdr:row>26</xdr:row>
      <xdr:rowOff>95885</xdr:rowOff>
    </xdr:to>
    <xdr:pic>
      <xdr:nvPicPr>
        <xdr:cNvPr id="12" name="Picture 11">
          <a:extLst>
            <a:ext uri="{FF2B5EF4-FFF2-40B4-BE49-F238E27FC236}">
              <a16:creationId xmlns:a16="http://schemas.microsoft.com/office/drawing/2014/main" id="{5215530C-6BDB-49A4-A811-66854C4357E9}"/>
            </a:ext>
          </a:extLst>
        </xdr:cNvPr>
        <xdr:cNvPicPr>
          <a:picLocks noChangeAspect="1"/>
        </xdr:cNvPicPr>
      </xdr:nvPicPr>
      <xdr:blipFill>
        <a:blip xmlns:r="http://schemas.openxmlformats.org/officeDocument/2006/relationships" r:embed="rId10"/>
        <a:stretch>
          <a:fillRect/>
        </a:stretch>
      </xdr:blipFill>
      <xdr:spPr>
        <a:xfrm>
          <a:off x="49876365" y="3290455"/>
          <a:ext cx="6196667" cy="869430"/>
        </a:xfrm>
        <a:prstGeom prst="rect">
          <a:avLst/>
        </a:prstGeom>
      </xdr:spPr>
    </xdr:pic>
    <xdr:clientData/>
  </xdr:twoCellAnchor>
  <xdr:twoCellAnchor editAs="oneCell">
    <xdr:from>
      <xdr:col>49</xdr:col>
      <xdr:colOff>116257</xdr:colOff>
      <xdr:row>23</xdr:row>
      <xdr:rowOff>57728</xdr:rowOff>
    </xdr:from>
    <xdr:to>
      <xdr:col>57</xdr:col>
      <xdr:colOff>163971</xdr:colOff>
      <xdr:row>53</xdr:row>
      <xdr:rowOff>46182</xdr:rowOff>
    </xdr:to>
    <xdr:pic>
      <xdr:nvPicPr>
        <xdr:cNvPr id="14" name="Picture 13">
          <a:extLst>
            <a:ext uri="{FF2B5EF4-FFF2-40B4-BE49-F238E27FC236}">
              <a16:creationId xmlns:a16="http://schemas.microsoft.com/office/drawing/2014/main" id="{E64087A1-14C3-4AAF-848D-0F496C979204}"/>
            </a:ext>
          </a:extLst>
        </xdr:cNvPr>
        <xdr:cNvPicPr>
          <a:picLocks noChangeAspect="1"/>
        </xdr:cNvPicPr>
      </xdr:nvPicPr>
      <xdr:blipFill>
        <a:blip xmlns:r="http://schemas.openxmlformats.org/officeDocument/2006/relationships" r:embed="rId11"/>
        <a:stretch>
          <a:fillRect/>
        </a:stretch>
      </xdr:blipFill>
      <xdr:spPr>
        <a:xfrm>
          <a:off x="44762530" y="3382819"/>
          <a:ext cx="4942986" cy="5530272"/>
        </a:xfrm>
        <a:prstGeom prst="rect">
          <a:avLst/>
        </a:prstGeom>
      </xdr:spPr>
    </xdr:pic>
    <xdr:clientData/>
  </xdr:twoCellAnchor>
  <xdr:twoCellAnchor editAs="oneCell">
    <xdr:from>
      <xdr:col>68</xdr:col>
      <xdr:colOff>0</xdr:colOff>
      <xdr:row>24</xdr:row>
      <xdr:rowOff>0</xdr:rowOff>
    </xdr:from>
    <xdr:to>
      <xdr:col>77</xdr:col>
      <xdr:colOff>452605</xdr:colOff>
      <xdr:row>47</xdr:row>
      <xdr:rowOff>113178</xdr:rowOff>
    </xdr:to>
    <xdr:pic>
      <xdr:nvPicPr>
        <xdr:cNvPr id="15" name="Picture 14">
          <a:extLst>
            <a:ext uri="{FF2B5EF4-FFF2-40B4-BE49-F238E27FC236}">
              <a16:creationId xmlns:a16="http://schemas.microsoft.com/office/drawing/2014/main" id="{679C90DA-4098-41C9-8DD6-DCCC06B2EFA1}"/>
            </a:ext>
          </a:extLst>
        </xdr:cNvPr>
        <xdr:cNvPicPr>
          <a:picLocks noChangeAspect="1"/>
        </xdr:cNvPicPr>
      </xdr:nvPicPr>
      <xdr:blipFill>
        <a:blip xmlns:r="http://schemas.openxmlformats.org/officeDocument/2006/relationships" r:embed="rId12"/>
        <a:stretch>
          <a:fillRect/>
        </a:stretch>
      </xdr:blipFill>
      <xdr:spPr>
        <a:xfrm>
          <a:off x="56272545" y="3509818"/>
          <a:ext cx="6733333" cy="4361905"/>
        </a:xfrm>
        <a:prstGeom prst="rect">
          <a:avLst/>
        </a:prstGeom>
      </xdr:spPr>
    </xdr:pic>
    <xdr:clientData/>
  </xdr:twoCellAnchor>
  <xdr:twoCellAnchor editAs="oneCell">
    <xdr:from>
      <xdr:col>1</xdr:col>
      <xdr:colOff>470648</xdr:colOff>
      <xdr:row>63</xdr:row>
      <xdr:rowOff>89650</xdr:rowOff>
    </xdr:from>
    <xdr:to>
      <xdr:col>3</xdr:col>
      <xdr:colOff>3069696</xdr:colOff>
      <xdr:row>76</xdr:row>
      <xdr:rowOff>27596</xdr:rowOff>
    </xdr:to>
    <xdr:pic>
      <xdr:nvPicPr>
        <xdr:cNvPr id="16" name="Picture 15">
          <a:extLst>
            <a:ext uri="{FF2B5EF4-FFF2-40B4-BE49-F238E27FC236}">
              <a16:creationId xmlns:a16="http://schemas.microsoft.com/office/drawing/2014/main" id="{6E01EF37-A344-4182-B1B6-40D5C56CCC9F}"/>
            </a:ext>
          </a:extLst>
        </xdr:cNvPr>
        <xdr:cNvPicPr>
          <a:picLocks noChangeAspect="1"/>
        </xdr:cNvPicPr>
      </xdr:nvPicPr>
      <xdr:blipFill>
        <a:blip xmlns:r="http://schemas.openxmlformats.org/officeDocument/2006/relationships" r:embed="rId13"/>
        <a:stretch>
          <a:fillRect/>
        </a:stretch>
      </xdr:blipFill>
      <xdr:spPr>
        <a:xfrm>
          <a:off x="1083236" y="10914532"/>
          <a:ext cx="5364366" cy="2365888"/>
        </a:xfrm>
        <a:prstGeom prst="rect">
          <a:avLst/>
        </a:prstGeom>
      </xdr:spPr>
    </xdr:pic>
    <xdr:clientData/>
  </xdr:twoCellAnchor>
  <xdr:twoCellAnchor editAs="oneCell">
    <xdr:from>
      <xdr:col>1</xdr:col>
      <xdr:colOff>271609</xdr:colOff>
      <xdr:row>77</xdr:row>
      <xdr:rowOff>174492</xdr:rowOff>
    </xdr:from>
    <xdr:to>
      <xdr:col>3</xdr:col>
      <xdr:colOff>3354403</xdr:colOff>
      <xdr:row>90</xdr:row>
      <xdr:rowOff>176369</xdr:rowOff>
    </xdr:to>
    <xdr:pic>
      <xdr:nvPicPr>
        <xdr:cNvPr id="17" name="Picture 16">
          <a:extLst>
            <a:ext uri="{FF2B5EF4-FFF2-40B4-BE49-F238E27FC236}">
              <a16:creationId xmlns:a16="http://schemas.microsoft.com/office/drawing/2014/main" id="{1A50E978-431B-4C8D-8208-272AF3410576}"/>
            </a:ext>
          </a:extLst>
        </xdr:cNvPr>
        <xdr:cNvPicPr>
          <a:picLocks noChangeAspect="1"/>
        </xdr:cNvPicPr>
      </xdr:nvPicPr>
      <xdr:blipFill>
        <a:blip xmlns:r="http://schemas.openxmlformats.org/officeDocument/2006/relationships" r:embed="rId14"/>
        <a:stretch>
          <a:fillRect/>
        </a:stretch>
      </xdr:blipFill>
      <xdr:spPr>
        <a:xfrm>
          <a:off x="879395" y="13246421"/>
          <a:ext cx="5842775" cy="2360448"/>
        </a:xfrm>
        <a:prstGeom prst="rect">
          <a:avLst/>
        </a:prstGeom>
      </xdr:spPr>
    </xdr:pic>
    <xdr:clientData/>
  </xdr:twoCellAnchor>
  <xdr:twoCellAnchor editAs="oneCell">
    <xdr:from>
      <xdr:col>4</xdr:col>
      <xdr:colOff>1959428</xdr:colOff>
      <xdr:row>63</xdr:row>
      <xdr:rowOff>45356</xdr:rowOff>
    </xdr:from>
    <xdr:to>
      <xdr:col>5</xdr:col>
      <xdr:colOff>2705404</xdr:colOff>
      <xdr:row>91</xdr:row>
      <xdr:rowOff>140330</xdr:rowOff>
    </xdr:to>
    <xdr:pic>
      <xdr:nvPicPr>
        <xdr:cNvPr id="18" name="Picture 17">
          <a:extLst>
            <a:ext uri="{FF2B5EF4-FFF2-40B4-BE49-F238E27FC236}">
              <a16:creationId xmlns:a16="http://schemas.microsoft.com/office/drawing/2014/main" id="{D02E3D47-A5BE-41E6-AB59-043C60AA3318}"/>
            </a:ext>
          </a:extLst>
        </xdr:cNvPr>
        <xdr:cNvPicPr>
          <a:picLocks noChangeAspect="1"/>
        </xdr:cNvPicPr>
      </xdr:nvPicPr>
      <xdr:blipFill>
        <a:blip xmlns:r="http://schemas.openxmlformats.org/officeDocument/2006/relationships" r:embed="rId15"/>
        <a:stretch>
          <a:fillRect/>
        </a:stretch>
      </xdr:blipFill>
      <xdr:spPr>
        <a:xfrm>
          <a:off x="6685642" y="10577285"/>
          <a:ext cx="6851048" cy="5174974"/>
        </a:xfrm>
        <a:prstGeom prst="rect">
          <a:avLst/>
        </a:prstGeom>
      </xdr:spPr>
    </xdr:pic>
    <xdr:clientData/>
  </xdr:twoCellAnchor>
  <xdr:twoCellAnchor editAs="oneCell">
    <xdr:from>
      <xdr:col>5</xdr:col>
      <xdr:colOff>2694798</xdr:colOff>
      <xdr:row>63</xdr:row>
      <xdr:rowOff>43089</xdr:rowOff>
    </xdr:from>
    <xdr:to>
      <xdr:col>7</xdr:col>
      <xdr:colOff>15875</xdr:colOff>
      <xdr:row>92</xdr:row>
      <xdr:rowOff>31734</xdr:rowOff>
    </xdr:to>
    <xdr:pic>
      <xdr:nvPicPr>
        <xdr:cNvPr id="19" name="Picture 18">
          <a:extLst>
            <a:ext uri="{FF2B5EF4-FFF2-40B4-BE49-F238E27FC236}">
              <a16:creationId xmlns:a16="http://schemas.microsoft.com/office/drawing/2014/main" id="{0A42093F-5386-4A49-8B99-053BB83D40A2}"/>
            </a:ext>
          </a:extLst>
        </xdr:cNvPr>
        <xdr:cNvPicPr>
          <a:picLocks noChangeAspect="1"/>
        </xdr:cNvPicPr>
      </xdr:nvPicPr>
      <xdr:blipFill>
        <a:blip xmlns:r="http://schemas.openxmlformats.org/officeDocument/2006/relationships" r:embed="rId16"/>
        <a:stretch>
          <a:fillRect/>
        </a:stretch>
      </xdr:blipFill>
      <xdr:spPr>
        <a:xfrm>
          <a:off x="13521548" y="11076214"/>
          <a:ext cx="7354077" cy="5513146"/>
        </a:xfrm>
        <a:prstGeom prst="rect">
          <a:avLst/>
        </a:prstGeom>
      </xdr:spPr>
    </xdr:pic>
    <xdr:clientData/>
  </xdr:twoCellAnchor>
  <xdr:twoCellAnchor editAs="oneCell">
    <xdr:from>
      <xdr:col>9</xdr:col>
      <xdr:colOff>586029</xdr:colOff>
      <xdr:row>63</xdr:row>
      <xdr:rowOff>15875</xdr:rowOff>
    </xdr:from>
    <xdr:to>
      <xdr:col>22</xdr:col>
      <xdr:colOff>465708</xdr:colOff>
      <xdr:row>92</xdr:row>
      <xdr:rowOff>79375</xdr:rowOff>
    </xdr:to>
    <xdr:pic>
      <xdr:nvPicPr>
        <xdr:cNvPr id="20" name="Picture 19">
          <a:extLst>
            <a:ext uri="{FF2B5EF4-FFF2-40B4-BE49-F238E27FC236}">
              <a16:creationId xmlns:a16="http://schemas.microsoft.com/office/drawing/2014/main" id="{1534637C-527E-464B-92E2-FC1FF7E83890}"/>
            </a:ext>
          </a:extLst>
        </xdr:cNvPr>
        <xdr:cNvPicPr>
          <a:picLocks noChangeAspect="1"/>
        </xdr:cNvPicPr>
      </xdr:nvPicPr>
      <xdr:blipFill>
        <a:blip xmlns:r="http://schemas.openxmlformats.org/officeDocument/2006/relationships" r:embed="rId17"/>
        <a:stretch>
          <a:fillRect/>
        </a:stretch>
      </xdr:blipFill>
      <xdr:spPr>
        <a:xfrm>
          <a:off x="22652279" y="11414125"/>
          <a:ext cx="7721929" cy="5588001"/>
        </a:xfrm>
        <a:prstGeom prst="rect">
          <a:avLst/>
        </a:prstGeom>
      </xdr:spPr>
    </xdr:pic>
    <xdr:clientData/>
  </xdr:twoCellAnchor>
  <xdr:twoCellAnchor editAs="oneCell">
    <xdr:from>
      <xdr:col>23</xdr:col>
      <xdr:colOff>587375</xdr:colOff>
      <xdr:row>63</xdr:row>
      <xdr:rowOff>47625</xdr:rowOff>
    </xdr:from>
    <xdr:to>
      <xdr:col>35</xdr:col>
      <xdr:colOff>598709</xdr:colOff>
      <xdr:row>93</xdr:row>
      <xdr:rowOff>24267</xdr:rowOff>
    </xdr:to>
    <xdr:pic>
      <xdr:nvPicPr>
        <xdr:cNvPr id="21" name="Picture 20">
          <a:extLst>
            <a:ext uri="{FF2B5EF4-FFF2-40B4-BE49-F238E27FC236}">
              <a16:creationId xmlns:a16="http://schemas.microsoft.com/office/drawing/2014/main" id="{08E3546B-1571-4DC8-A1C9-07BD25C42F04}"/>
            </a:ext>
          </a:extLst>
        </xdr:cNvPr>
        <xdr:cNvPicPr>
          <a:picLocks noChangeAspect="1"/>
        </xdr:cNvPicPr>
      </xdr:nvPicPr>
      <xdr:blipFill>
        <a:blip xmlns:r="http://schemas.openxmlformats.org/officeDocument/2006/relationships" r:embed="rId18"/>
        <a:stretch>
          <a:fillRect/>
        </a:stretch>
      </xdr:blipFill>
      <xdr:spPr>
        <a:xfrm>
          <a:off x="31099125" y="11445875"/>
          <a:ext cx="7250334" cy="5691642"/>
        </a:xfrm>
        <a:prstGeom prst="rect">
          <a:avLst/>
        </a:prstGeom>
      </xdr:spPr>
    </xdr:pic>
    <xdr:clientData/>
  </xdr:twoCellAnchor>
  <xdr:twoCellAnchor editAs="oneCell">
    <xdr:from>
      <xdr:col>2</xdr:col>
      <xdr:colOff>13228</xdr:colOff>
      <xdr:row>98</xdr:row>
      <xdr:rowOff>127000</xdr:rowOff>
    </xdr:from>
    <xdr:to>
      <xdr:col>3</xdr:col>
      <xdr:colOff>2149564</xdr:colOff>
      <xdr:row>114</xdr:row>
      <xdr:rowOff>136072</xdr:rowOff>
    </xdr:to>
    <xdr:pic>
      <xdr:nvPicPr>
        <xdr:cNvPr id="22" name="Picture 21">
          <a:extLst>
            <a:ext uri="{FF2B5EF4-FFF2-40B4-BE49-F238E27FC236}">
              <a16:creationId xmlns:a16="http://schemas.microsoft.com/office/drawing/2014/main" id="{97C7A2E9-2C0C-4E39-9622-4DA3AC0EF59D}"/>
            </a:ext>
          </a:extLst>
        </xdr:cNvPr>
        <xdr:cNvPicPr>
          <a:picLocks noChangeAspect="1"/>
        </xdr:cNvPicPr>
      </xdr:nvPicPr>
      <xdr:blipFill>
        <a:blip xmlns:r="http://schemas.openxmlformats.org/officeDocument/2006/relationships" r:embed="rId19"/>
        <a:stretch>
          <a:fillRect/>
        </a:stretch>
      </xdr:blipFill>
      <xdr:spPr>
        <a:xfrm>
          <a:off x="1228799" y="17916071"/>
          <a:ext cx="4352033" cy="2911929"/>
        </a:xfrm>
        <a:prstGeom prst="rect">
          <a:avLst/>
        </a:prstGeom>
      </xdr:spPr>
    </xdr:pic>
    <xdr:clientData/>
  </xdr:twoCellAnchor>
  <xdr:twoCellAnchor editAs="oneCell">
    <xdr:from>
      <xdr:col>4</xdr:col>
      <xdr:colOff>6050643</xdr:colOff>
      <xdr:row>97</xdr:row>
      <xdr:rowOff>27216</xdr:rowOff>
    </xdr:from>
    <xdr:to>
      <xdr:col>5</xdr:col>
      <xdr:colOff>4695023</xdr:colOff>
      <xdr:row>114</xdr:row>
      <xdr:rowOff>111582</xdr:rowOff>
    </xdr:to>
    <xdr:pic>
      <xdr:nvPicPr>
        <xdr:cNvPr id="23" name="Picture 22">
          <a:extLst>
            <a:ext uri="{FF2B5EF4-FFF2-40B4-BE49-F238E27FC236}">
              <a16:creationId xmlns:a16="http://schemas.microsoft.com/office/drawing/2014/main" id="{30883441-71EB-41C1-BE49-D9DBB171753E}"/>
            </a:ext>
          </a:extLst>
        </xdr:cNvPr>
        <xdr:cNvPicPr>
          <a:picLocks noChangeAspect="1"/>
        </xdr:cNvPicPr>
      </xdr:nvPicPr>
      <xdr:blipFill>
        <a:blip xmlns:r="http://schemas.openxmlformats.org/officeDocument/2006/relationships" r:embed="rId20"/>
        <a:stretch>
          <a:fillRect/>
        </a:stretch>
      </xdr:blipFill>
      <xdr:spPr>
        <a:xfrm>
          <a:off x="11720286" y="17634859"/>
          <a:ext cx="4749451" cy="3168652"/>
        </a:xfrm>
        <a:prstGeom prst="rect">
          <a:avLst/>
        </a:prstGeom>
      </xdr:spPr>
    </xdr:pic>
    <xdr:clientData/>
  </xdr:twoCellAnchor>
  <xdr:twoCellAnchor editAs="oneCell">
    <xdr:from>
      <xdr:col>2</xdr:col>
      <xdr:colOff>36285</xdr:colOff>
      <xdr:row>123</xdr:row>
      <xdr:rowOff>136071</xdr:rowOff>
    </xdr:from>
    <xdr:to>
      <xdr:col>4</xdr:col>
      <xdr:colOff>2496427</xdr:colOff>
      <xdr:row>142</xdr:row>
      <xdr:rowOff>161882</xdr:rowOff>
    </xdr:to>
    <xdr:pic>
      <xdr:nvPicPr>
        <xdr:cNvPr id="24" name="Picture 23">
          <a:extLst>
            <a:ext uri="{FF2B5EF4-FFF2-40B4-BE49-F238E27FC236}">
              <a16:creationId xmlns:a16="http://schemas.microsoft.com/office/drawing/2014/main" id="{43B31601-E53D-4C54-971E-783DCB432997}"/>
            </a:ext>
          </a:extLst>
        </xdr:cNvPr>
        <xdr:cNvPicPr>
          <a:picLocks noChangeAspect="1"/>
        </xdr:cNvPicPr>
      </xdr:nvPicPr>
      <xdr:blipFill>
        <a:blip xmlns:r="http://schemas.openxmlformats.org/officeDocument/2006/relationships" r:embed="rId21"/>
        <a:stretch>
          <a:fillRect/>
        </a:stretch>
      </xdr:blipFill>
      <xdr:spPr>
        <a:xfrm>
          <a:off x="1251856" y="23749000"/>
          <a:ext cx="8356571" cy="3472954"/>
        </a:xfrm>
        <a:prstGeom prst="rect">
          <a:avLst/>
        </a:prstGeom>
      </xdr:spPr>
    </xdr:pic>
    <xdr:clientData/>
  </xdr:twoCellAnchor>
  <xdr:twoCellAnchor editAs="oneCell">
    <xdr:from>
      <xdr:col>5</xdr:col>
      <xdr:colOff>117929</xdr:colOff>
      <xdr:row>123</xdr:row>
      <xdr:rowOff>154214</xdr:rowOff>
    </xdr:from>
    <xdr:to>
      <xdr:col>6</xdr:col>
      <xdr:colOff>915</xdr:colOff>
      <xdr:row>145</xdr:row>
      <xdr:rowOff>57370</xdr:rowOff>
    </xdr:to>
    <xdr:pic>
      <xdr:nvPicPr>
        <xdr:cNvPr id="25" name="Picture 24">
          <a:extLst>
            <a:ext uri="{FF2B5EF4-FFF2-40B4-BE49-F238E27FC236}">
              <a16:creationId xmlns:a16="http://schemas.microsoft.com/office/drawing/2014/main" id="{13757AA0-D3B9-4BCF-84A4-EB90421659A4}"/>
            </a:ext>
          </a:extLst>
        </xdr:cNvPr>
        <xdr:cNvPicPr>
          <a:picLocks noChangeAspect="1"/>
        </xdr:cNvPicPr>
      </xdr:nvPicPr>
      <xdr:blipFill>
        <a:blip xmlns:r="http://schemas.openxmlformats.org/officeDocument/2006/relationships" r:embed="rId22"/>
        <a:stretch>
          <a:fillRect/>
        </a:stretch>
      </xdr:blipFill>
      <xdr:spPr>
        <a:xfrm>
          <a:off x="11892643" y="23767143"/>
          <a:ext cx="4750261" cy="3894585"/>
        </a:xfrm>
        <a:prstGeom prst="rect">
          <a:avLst/>
        </a:prstGeom>
      </xdr:spPr>
    </xdr:pic>
    <xdr:clientData/>
  </xdr:twoCellAnchor>
  <xdr:twoCellAnchor editAs="oneCell">
    <xdr:from>
      <xdr:col>1</xdr:col>
      <xdr:colOff>562429</xdr:colOff>
      <xdr:row>150</xdr:row>
      <xdr:rowOff>18143</xdr:rowOff>
    </xdr:from>
    <xdr:to>
      <xdr:col>4</xdr:col>
      <xdr:colOff>3526119</xdr:colOff>
      <xdr:row>158</xdr:row>
      <xdr:rowOff>38594</xdr:rowOff>
    </xdr:to>
    <xdr:pic>
      <xdr:nvPicPr>
        <xdr:cNvPr id="26" name="Picture 25">
          <a:extLst>
            <a:ext uri="{FF2B5EF4-FFF2-40B4-BE49-F238E27FC236}">
              <a16:creationId xmlns:a16="http://schemas.microsoft.com/office/drawing/2014/main" id="{B8CCE6DA-1254-45D9-B2FD-A5F07DCB6206}"/>
            </a:ext>
          </a:extLst>
        </xdr:cNvPr>
        <xdr:cNvPicPr>
          <a:picLocks noChangeAspect="1"/>
        </xdr:cNvPicPr>
      </xdr:nvPicPr>
      <xdr:blipFill>
        <a:blip xmlns:r="http://schemas.openxmlformats.org/officeDocument/2006/relationships" r:embed="rId23"/>
        <a:stretch>
          <a:fillRect/>
        </a:stretch>
      </xdr:blipFill>
      <xdr:spPr>
        <a:xfrm>
          <a:off x="1170215" y="28892500"/>
          <a:ext cx="9467904" cy="1471880"/>
        </a:xfrm>
        <a:prstGeom prst="rect">
          <a:avLst/>
        </a:prstGeom>
      </xdr:spPr>
    </xdr:pic>
    <xdr:clientData/>
  </xdr:twoCellAnchor>
  <xdr:twoCellAnchor editAs="oneCell">
    <xdr:from>
      <xdr:col>2</xdr:col>
      <xdr:colOff>18144</xdr:colOff>
      <xdr:row>165</xdr:row>
      <xdr:rowOff>136071</xdr:rowOff>
    </xdr:from>
    <xdr:to>
      <xdr:col>4</xdr:col>
      <xdr:colOff>911453</xdr:colOff>
      <xdr:row>189</xdr:row>
      <xdr:rowOff>129676</xdr:rowOff>
    </xdr:to>
    <xdr:pic>
      <xdr:nvPicPr>
        <xdr:cNvPr id="10" name="Picture 9">
          <a:extLst>
            <a:ext uri="{FF2B5EF4-FFF2-40B4-BE49-F238E27FC236}">
              <a16:creationId xmlns:a16="http://schemas.microsoft.com/office/drawing/2014/main" id="{C9D15F58-0449-41C7-94BC-169D65BCC90E}"/>
            </a:ext>
          </a:extLst>
        </xdr:cNvPr>
        <xdr:cNvPicPr>
          <a:picLocks noChangeAspect="1"/>
        </xdr:cNvPicPr>
      </xdr:nvPicPr>
      <xdr:blipFill>
        <a:blip xmlns:r="http://schemas.openxmlformats.org/officeDocument/2006/relationships" r:embed="rId24"/>
        <a:stretch>
          <a:fillRect/>
        </a:stretch>
      </xdr:blipFill>
      <xdr:spPr>
        <a:xfrm>
          <a:off x="1233715" y="31750000"/>
          <a:ext cx="6807881" cy="4347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lementenergy-my.sharepoint.com/Users/family/Downloads/Global/Europe/Mark%20Lacey%20ECH/Cost%20Model/Mark's%20External%20DriveMy%20Documents/mcp/commercial/cashflows/cashflow%20-%2021-03-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elementenergy-my.sharepoint.com/Users/ymonschauer/AppData/Local/Box/Box%20Edit/Documents/HtdYOCZNg0mBeozVIHB1IQ==/CAT_GraphUploads.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53C12FA8\Policies%20to%20improve%20energy%20performance%20of%20buildings%20in%20Morocco%20-%20model%20V84_IF_TA_INDUSTRIAL_RUN.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lementenergy-my.sharepoint.com/H/Lee/CM/PROJ/TIC/Alex%20Hargreaves/13.08.09/Meeting%20in%20London/New%20Template%20WIP/Example/New%20Template%20WIP/cashflow%20TEST%20Ver%2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lementenergy-my.sharepoint.com/Users/DW24/AppData/Local/Microsoft/Windows/Temporary%20Internet%20Files/Content.Outlook/HJ00CMLG/2016-EUETS-Financial-v01-3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lementenergy-my.sharepoint.com/naei15/8_ghgi/7_ETS_CarbonFactors/2017-EUETS-CEFsGCVs-v01-0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vivideconomics.sharepoint.com/sites/projects/180801SHE/Shared%20Documents/6%20-%20analysis/Energy%20References/bp-stats-review-2018-all-dat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drms.decc.gsi.gov.uk/FCS/ise/EE/MG/Documents1/Folders/Modelling%20Hub%20-%20Modelling%20Guidance/1.%20Templates/3.%20Business%20Planning%20Model%20Toolbox.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elementenergy-my.sharepoint.com/BEIS%20Hy4Heat%20WP6%20(H2%20in%20industry)%20(1632)/Models%20and%20data/New%20for%20Hy4Heat/Element%20Energy%20for%20BEIS%20-%20Hy4Heat%20WP6%20model%20v1.0%20(CONFIDENTIAL%20-%20Draft)%201005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elementenergy-my.sharepoint.com/Glass%20Futures%20(1728)%20fuel%20switching%20phase%202/Task%202%20-%20Model/New%20Technologies%20Calculator%20Ver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opy%20of%20CCUS%20Database%20-%20working%20version%20-%20REE%20upd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tchProcess"/>
      <sheetName val="Input_Tool"/>
      <sheetName val="Input_EffortSharing"/>
      <sheetName val="Mapping"/>
      <sheetName val="Table_NotRounded"/>
      <sheetName val="Output_ForGraphUpload"/>
      <sheetName val="Output_ForAsssementData"/>
      <sheetName val="Output_ForESData"/>
      <sheetName val="Admin"/>
      <sheetName val="Style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User inputs (editable)&gt;&gt;&gt;"/>
      <sheetName val="Policy inputs"/>
      <sheetName val="Tech and fuel scenario inputs"/>
      <sheetName val="RUN MODEL"/>
      <sheetName val="Key outputs (do not edit)&gt;&gt;&gt;"/>
      <sheetName val="Summary scenario outputs"/>
      <sheetName val="Energy and cost outputs"/>
      <sheetName val="MESC outputs"/>
      <sheetName val="Data inputs (do not edit)&gt;&gt;"/>
      <sheetName val="Building archetypes"/>
      <sheetName val="Energy efficiency measures"/>
      <sheetName val="Stock projection"/>
      <sheetName val="HVAC breakdown"/>
      <sheetName val="Appliance RES"/>
      <sheetName val="Technology specification"/>
      <sheetName val="Technology costs"/>
      <sheetName val="Archetype specification"/>
      <sheetName val="Occupancy"/>
      <sheetName val="SBEM"/>
      <sheetName val="Fuel cost and CO2"/>
      <sheetName val="Climate data"/>
      <sheetName val="Calculations (do not edit)&gt;&gt;&gt;"/>
      <sheetName val="Energy demand"/>
      <sheetName val="Measure cost effectiveness"/>
      <sheetName val="Measure outputs"/>
      <sheetName val="Saved scenar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heet1"/>
      <sheetName val="1"/>
      <sheetName val="AH Cash Flow"/>
      <sheetName val="AH_Cash_Flow"/>
    </sheetNames>
    <sheetDataSet>
      <sheetData sheetId="0" refreshError="1"/>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Map"/>
      <sheetName val="Gov"/>
      <sheetName val="Version"/>
      <sheetName val="Updates"/>
      <sheetName val="Issues_log"/>
      <sheetName val="DataLog"/>
      <sheetName val="A01_CV_Sources"/>
      <sheetName val="B01_FuelsConcordance"/>
      <sheetName val="B02_LastYear"/>
      <sheetName val="D01_DUKES_2015_CV_Tbl_A1"/>
      <sheetName val="D02_DUKES_2015_CV_Tbl_A2&amp;A3"/>
      <sheetName val="D03_Cement_production_CVs"/>
      <sheetName val="D04_EUETS_NCVs"/>
      <sheetName val="D05_CEF_Gross"/>
      <sheetName val="D06_MiscOther"/>
      <sheetName val="C00_CV_Ratios"/>
      <sheetName val="C01_CVs"/>
      <sheetName val="C02_CollateCEFs"/>
      <sheetName val="C03_CO2"/>
      <sheetName val="Emission_Factors_CVs"/>
      <sheetName val="Oxidation_Factors_Fuel_Density"/>
      <sheetName val="Regional_Natural_Gas_Data_2016"/>
      <sheetName val="LDZ_and_postcode_areas"/>
      <sheetName val="References"/>
      <sheetName val="Admin &gt;&gt;"/>
      <sheetName val="OtherQC"/>
      <sheetName val="QA Plan"/>
      <sheetName val="FBank"/>
      <sheetName val="Ranges"/>
      <sheetName val="Conversion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Map"/>
      <sheetName val="Gov"/>
      <sheetName val="Version"/>
      <sheetName val="Updates"/>
      <sheetName val="Issues_log"/>
      <sheetName val="DataLog"/>
      <sheetName val="A01_CV_Sources"/>
      <sheetName val="B01_FuelsConcordance"/>
      <sheetName val="B02_LastYear"/>
      <sheetName val="D01_DUKES_2015_CV_Tbl_A1"/>
      <sheetName val="D02_DUKES_2015_CV_Tbl_A2&amp;A3"/>
      <sheetName val="D03_Cement_production_CVs"/>
      <sheetName val="D04_EUETS_NCVs"/>
      <sheetName val="D05_CEF_Gross"/>
      <sheetName val="D06_MiscOther"/>
      <sheetName val="C00_CV_Ratios"/>
      <sheetName val="C01_CVs"/>
      <sheetName val="C02_CollateCEFs"/>
      <sheetName val="C03_CO2"/>
      <sheetName val="Emission_Factors_CVs"/>
      <sheetName val="Oxidation_Factors_Fuel_Density"/>
      <sheetName val="Regional_Natural_Gas_Data_2016"/>
      <sheetName val="LDZ_and_postcode_areas"/>
      <sheetName val="References"/>
      <sheetName val="Admin &gt;&gt;"/>
      <sheetName val="OtherQC"/>
      <sheetName val="QA Plan"/>
      <sheetName val="FBank"/>
      <sheetName val="Ranges"/>
      <sheetName val="Conversion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mary Energy Consumption"/>
      <sheetName val="Primary Energy - Cons by fuel"/>
      <sheetName val="Oil - Proved reserves"/>
      <sheetName val="Oil - Proved reserves history"/>
      <sheetName val="Oil Production - Barrels"/>
      <sheetName val="Oil Production - Tonnes"/>
      <sheetName val="Oil Consumption - Barrels"/>
      <sheetName val="Oil Consumption - Tonnes"/>
      <sheetName val="OIl Consumption - Mtoe"/>
      <sheetName val="Oil - Regional Consumption "/>
      <sheetName val="Oil - Spot crude prices"/>
      <sheetName val="Oil - Crude prices since 1861"/>
      <sheetName val="Oil - Refinery throughput"/>
      <sheetName val="Oil - Refining capacity"/>
      <sheetName val="Oil - Regional refining margins"/>
      <sheetName val="Oil - Trade movements"/>
      <sheetName val="Oil - Inter-area movements "/>
      <sheetName val="Oil - Trade 2016- 2017"/>
      <sheetName val="Gas - Proved reserves"/>
      <sheetName val="Gas - Proved reserves history "/>
      <sheetName val="Gas Production - Bcm"/>
      <sheetName val="Gas Production - Bcf"/>
      <sheetName val="Gas Production - Mtoe"/>
      <sheetName val="Gas Consumption - Bcm"/>
      <sheetName val="Gas Consumption - Bcf"/>
      <sheetName val="Gas Consumption - Mtoe"/>
      <sheetName val="Gas - Trade - pipeline"/>
      <sheetName val="Gas - Trade movements LNG"/>
      <sheetName val="Gas - Trade 2016-2017"/>
      <sheetName val="Gas - Prices "/>
      <sheetName val="Coal - Reserves"/>
      <sheetName val="Coal - Prices"/>
      <sheetName val="Coal Production - Tonnes"/>
      <sheetName val="Coal Production - Mtoe"/>
      <sheetName val="Coal Consumption - Mtoe"/>
      <sheetName val="Nuclear Generation - TWh"/>
      <sheetName val="Nuclear Consumption - Mtoe"/>
      <sheetName val="Hydro Generation - TWh"/>
      <sheetName val="Hydro Consumption - Mtoe"/>
      <sheetName val="Other renewables - TWh"/>
      <sheetName val="Other renewables - Mtoe"/>
      <sheetName val="Solar Consumption - TWh"/>
      <sheetName val="Solar Consumption - Mtoe"/>
      <sheetName val="Wind Consumption - TWh "/>
      <sheetName val="Wind Consumption - Mtoe"/>
      <sheetName val="Geo Biomass Other - TWh"/>
      <sheetName val="Geo Biomass Other - Mtoe"/>
      <sheetName val="Biofuels Production - Kboed"/>
      <sheetName val="Biofuels Production - Ktoe"/>
      <sheetName val="Electricity Generation "/>
      <sheetName val="Elec Gen by fuel"/>
      <sheetName val="Elec Gen from Oil"/>
      <sheetName val="Elec Gen from Gas"/>
      <sheetName val="Elec Gen from Coal"/>
      <sheetName val="Elec Gen from Other"/>
      <sheetName val="Carbon Dioxide Emissions"/>
      <sheetName val="Cobalt Production-Reserves"/>
      <sheetName val="Lithium Production-Reserves"/>
      <sheetName val="Graphite Production-Reserves"/>
      <sheetName val="Rare Earth Production-Reserves"/>
      <sheetName val="Cobalt and Lithium - Prices"/>
      <sheetName val="Geothermal Capacity"/>
      <sheetName val="Solar Capacity"/>
      <sheetName val="Wind Capacity"/>
      <sheetName val="Approximate conversion factors"/>
      <sheetName val="Defin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Overview_SC"/>
      <sheetName val="Notes_SSC"/>
      <sheetName val="Notes_BO"/>
      <sheetName val="Standards_MS"/>
      <sheetName val="Keys_SSC"/>
      <sheetName val="Keys_BO"/>
      <sheetName val="Assumptions_SC"/>
      <sheetName val="TS_Ass_SSC"/>
      <sheetName val="TS_BA"/>
      <sheetName val="Hist_Ass_SSC"/>
      <sheetName val="IS_Hist_TA"/>
      <sheetName val="BS_Hist_TA"/>
      <sheetName val="CFS_Hist_TA"/>
      <sheetName val="Fcast_Ass_SSC"/>
      <sheetName val="Fcast_TA"/>
      <sheetName val="Outputs_SC"/>
      <sheetName val="Hist_OP_SSC"/>
      <sheetName val="IS_Hist_TO"/>
      <sheetName val="BS_Hist_TO"/>
      <sheetName val="CFS_Hist_TO"/>
      <sheetName val="Fcast_OP_SSC"/>
      <sheetName val="Fcast_OP_TO"/>
      <sheetName val="IS_Fcast_TO"/>
      <sheetName val="BS_Fcast_TO"/>
      <sheetName val="CFS_Fcast_TO"/>
      <sheetName val="All_Pers_OP_SSC"/>
      <sheetName val="IS_All_TO"/>
      <sheetName val="BS_All_TO"/>
      <sheetName val="CFS_All_TO"/>
      <sheetName val="Dashboards_SSC"/>
      <sheetName val="BS_Sum_P_MS"/>
      <sheetName val="Appendices_SC"/>
      <sheetName val="Checks_SSC"/>
      <sheetName val="Checks_BO"/>
      <sheetName val="LU_SSC"/>
      <sheetName val="TS_LU"/>
      <sheetName val="Capital_LU"/>
      <sheetName val="Dashboards_LU"/>
      <sheetName val="Sector Model"/>
      <sheetName val="Lookups"/>
      <sheetName val="Central MACC data"/>
      <sheetName val="IAG2014_Table20"/>
      <sheetName val="Constants"/>
      <sheetName val="Historic surplus"/>
      <sheetName val="Unallocated Allowances"/>
      <sheetName val="Hedging"/>
      <sheetName val="Air pollutants"/>
      <sheetName val="3"/>
      <sheetName val="Biofuels"/>
      <sheetName val="DECC Summary"/>
      <sheetName val="Baseline results"/>
      <sheetName val="Lists"/>
      <sheetName val="Sector_Model"/>
      <sheetName val="Central_MACC_data"/>
      <sheetName val="Air_pollutants"/>
      <sheetName val="Historic_surplus"/>
      <sheetName val="Unallocated_Allowances"/>
      <sheetName val="DECC_Summary"/>
      <sheetName val="Baseline_resul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Scenario inputs"/>
      <sheetName val="2.Results"/>
      <sheetName val="3.1.Modelling attributes"/>
      <sheetName val="3.2.Equipment data"/>
      <sheetName val="3.3.Cost Data"/>
      <sheetName val="3.4.Direct Input"/>
      <sheetName val="4.1.Assumptions Tables"/>
      <sheetName val="4.2.Overall Gas Consumption"/>
      <sheetName val="4.3.Process NG"/>
      <sheetName val="5.1.Data from Associations"/>
      <sheetName val="5.2.Methodology and Assumptions"/>
      <sheetName val="6.1.Conversion Cost Model"/>
      <sheetName val="6.2.Assumptions_List"/>
      <sheetName val="6.3.Cost Output"/>
      <sheetName val="6.4.Individual_Component_Capex"/>
      <sheetName val="7.Demo Costs"/>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heet1"/>
      <sheetName val="1.1 Inputs"/>
      <sheetName val="1.2 Advanced Inputs"/>
      <sheetName val="1.3 Custom Archetypes"/>
      <sheetName val="2. Archetypes"/>
      <sheetName val="3.1 Capex Assumptions"/>
      <sheetName val="3.2 Opex Assumptions"/>
      <sheetName val="4.1 Capex Results"/>
      <sheetName val="4.2 Opex Results"/>
      <sheetName val="4.3 Overall Results"/>
      <sheetName val="OPEX - to be deleted"/>
      <sheetName val="CAPEX - to be deleted"/>
      <sheetName val="OPEX and CAPEX - to be deleted"/>
      <sheetName val="List of Variables - to be del"/>
    </sheetNames>
    <sheetDataSet>
      <sheetData sheetId="0" refreshError="1"/>
      <sheetData sheetId="1" refreshError="1"/>
      <sheetData sheetId="2"/>
      <sheetData sheetId="3"/>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QC"/>
      <sheetName val="Industrial Carbon Capture"/>
      <sheetName val="Power &amp; Other Carbon Capture"/>
      <sheetName val="Clusters &amp; Terminals"/>
      <sheetName val="Storage"/>
      <sheetName val="Transport"/>
    </sheetNames>
    <sheetDataSet>
      <sheetData sheetId="0" refreshError="1"/>
      <sheetData sheetId="1" refreshError="1"/>
      <sheetData sheetId="2" refreshError="1"/>
      <sheetData sheetId="3" refreshError="1"/>
      <sheetData sheetId="4"/>
      <sheetData sheetId="5" refreshError="1"/>
    </sheetDataSet>
  </externalBook>
</externalLink>
</file>

<file path=xl/persons/person.xml><?xml version="1.0" encoding="utf-8"?>
<personList xmlns="http://schemas.microsoft.com/office/spreadsheetml/2018/threadedcomments" xmlns:x="http://schemas.openxmlformats.org/spreadsheetml/2006/main">
  <person displayName="Odeh, Naser" id="{4B79BEE1-2291-44B1-A8D4-5AD49A056DBC}" userId="S::Naser.Odeh@ricardo.com::8a34794b-8f36-4e91-b29f-2fa4ee703550" providerId="AD"/>
  <person displayName="Jason Martins" id="{DC65E830-47F7-4BAB-BB3D-0068F6236768}" userId="S::Jason.Martins@element-energy.co.uk::3cc7c810-4132-438b-81d6-30324228b21d"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C01C395-284C-488C-BBC7-85217BF74BF1}" name="Table1" displayName="Table1" ref="D10:V38" totalsRowShown="0">
  <autoFilter ref="D10:V38" xr:uid="{1ECC32A3-D9C6-4BE3-B539-D5955F8D6384}"/>
  <tableColumns count="19">
    <tableColumn id="16" xr3:uid="{4CB37091-433D-42AE-89B2-64FFF98DE023}" name="Responsible (EE/REE)"/>
    <tableColumn id="1" xr3:uid="{47C9CDE4-2530-40FA-BF3E-2730E0F5789B}" name="Category"/>
    <tableColumn id="2" xr3:uid="{386A8938-EE71-4537-B436-017D89630218}" name="Industry"/>
    <tableColumn id="3" xr3:uid="{77E73BCC-2FC6-46AD-A281-54E3627095B5}" name="Technology"/>
    <tableColumn id="4" xr3:uid="{799177C3-0485-47FA-823E-63FA29DB1F48}" name="Capex (€/tCO2)"/>
    <tableColumn id="10" xr3:uid="{28C73965-49AF-412D-B8AB-4650BE37BD4F}" name="Opex (% of Capex)" dataDxfId="26"/>
    <tableColumn id="5" xr3:uid="{D665232B-CFF9-4727-B04D-FD5BB9FE7EED}" name="Opex (€/tCO2)"/>
    <tableColumn id="6" xr3:uid="{9088CCB6-32C5-429B-958B-82731F11DB91}" name="Reference Size (MtCO2/y)"/>
    <tableColumn id="7" xr3:uid="{FDEE8645-5CF0-4E1D-82E3-EF2AE5CC37C8}" name="Sizing Exponent"/>
    <tableColumn id="19" xr3:uid="{E6861709-A53B-4E73-9D57-362571C2DE3A}" name="Lifetime (y)"/>
    <tableColumn id="8" xr3:uid="{C6B0A8C7-9412-4D54-854D-F7A1DA7FC244}" name="Heating Required (kWh/tCO2)"/>
    <tableColumn id="9" xr3:uid="{1534BACB-7E3B-4ADC-B360-4AF0D5091E0B}" name="Electricity Required (kWh/tCO2)"/>
    <tableColumn id="11" xr3:uid="{A81B3665-E2E5-44EB-953A-8892D7FE001B}" name="Capture Rate (%) - Current (2020s)"/>
    <tableColumn id="20" xr3:uid="{6A421C6B-83BB-4AF8-8A50-1EE1B636BA59}" name="Capture Rate (%) - Future (post-2030)" dataDxfId="25"/>
    <tableColumn id="12" xr3:uid="{9FAB58D1-E623-4D08-950A-AE6BD9553D3D}" name="Approx TRL"/>
    <tableColumn id="13" xr3:uid="{4B4428D3-4A0C-4DCA-8D3D-F8D00BF0D8A4}" name="Year of Technology Availability"/>
    <tableColumn id="14" xr3:uid="{CCE18C7B-C98D-4A57-87BD-90D817879C59}" name="Cost Reductions and Timeframes" dataDxfId="24"/>
    <tableColumn id="15" xr3:uid="{8BE9E440-328B-45E2-99B7-0810D5C3275A}" name="Estimated Uncertainty +/-%"/>
    <tableColumn id="17" xr3:uid="{6244FB8D-288D-4C71-90B0-51501703CB17}" name="Comments"/>
  </tableColumns>
  <tableStyleInfo name="TableStyleMedium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44307BD-A070-48B4-88B6-E683CA6CBC10}" name="Table178" displayName="Table178" ref="D9:AJ16" totalsRowShown="0" headerRowDxfId="23" headerRowBorderDxfId="22">
  <autoFilter ref="D9:AJ16" xr:uid="{36E2F662-4B3A-4587-91E4-11D3B9F73B82}"/>
  <tableColumns count="33">
    <tableColumn id="16" xr3:uid="{7CF8D012-5FA0-4C18-917A-75C90A462977}" name="Responsible (EE/REE)"/>
    <tableColumn id="1" xr3:uid="{F387A703-C0F4-4574-A7AA-AC4067CC808F}" name="Category"/>
    <tableColumn id="2" xr3:uid="{18626A29-D92B-429F-979C-B88434D5824E}" name="Industry(ies)"/>
    <tableColumn id="3" xr3:uid="{2AEA5B88-DDD0-4676-8D5A-03F68DE480AB}" name="Technology"/>
    <tableColumn id="22" xr3:uid="{B8BD8B2B-04AF-4039-83EB-8CAF54B99B06}" name="Capacity, MW"/>
    <tableColumn id="21" xr3:uid="{5A6E7F20-74E9-4803-954B-5C5E43D2DC33}" name="Net capacity (exc. C-cap), Mwe"/>
    <tableColumn id="18" xr3:uid="{DA4FF76C-AF82-473A-962B-5E8A2B8EB1D7}" name="Cost Year" dataDxfId="21"/>
    <tableColumn id="23" xr3:uid="{19ED461D-E6E4-458B-893A-2D657DD65077}" name="CapEx, £Bn"/>
    <tableColumn id="27" xr3:uid="{DC09DF75-5616-46AE-8521-B936F51C7A0C}" name="CapEx, €Bn" dataDxfId="20">
      <calculatedColumnFormula>Table178[[#This Row],[CapEx, £Bn]]*1.1</calculatedColumnFormula>
    </tableColumn>
    <tableColumn id="31" xr3:uid="{8D90BEA2-EF32-476C-B7D1-504A9FD5468B}" name="CapEx, €Bn (2019€)" dataDxfId="19">
      <calculatedColumnFormula>Table178[[#This Row],[CapEx, €Bn]]*INDEX(CostIndex[CPI],MATCH(2019,CostIndex[YEAR],0))/INDEX(CostIndex[CPI],MATCH(Table178[[#This Row],[Cost Year]],CostIndex[YEAR],0))</calculatedColumnFormula>
    </tableColumn>
    <tableColumn id="25" xr3:uid="{3AD20AF3-9483-4D3D-9670-A80428809721}" name="Total CO2 produced, MtCO2/y"/>
    <tableColumn id="24" xr3:uid="{F821F50B-61F9-4F6B-93E4-F026E746AED9}" name="Total CO2 captured, MtCO2/year"/>
    <tableColumn id="28" xr3:uid="{B6C2FC02-9ECB-4BD0-9614-B96D35DAD53C}" name="CapEx (€/MWe) , €/kW H2 HHV" dataDxfId="18">
      <calculatedColumnFormula>Table178[[#This Row],[CapEx, £Bn]]*1000/Table178[[#This Row],[Capacity, MW]]</calculatedColumnFormula>
    </tableColumn>
    <tableColumn id="32" xr3:uid="{CCC99826-EA45-4B50-9605-1A95242CAF58}" name="CapEx (€/MWe) , €/kW H2 HHV (2019€)" dataDxfId="17">
      <calculatedColumnFormula>Table178[[#This Row],[CapEx (€/MWe) , €/kW H2 HHV]]</calculatedColumnFormula>
    </tableColumn>
    <tableColumn id="4" xr3:uid="{486E8D10-2428-4070-98D6-6874C1E9CBF1}" name="Capex (€/tCO2 abated)/y"/>
    <tableColumn id="10" xr3:uid="{7F4B0296-846F-4FA4-AEDA-2FE654B1911A}" name="Fixed Opex (% of Capex)/y" dataDxfId="16"/>
    <tableColumn id="5" xr3:uid="{7CA0FC38-015C-4F5C-9C5B-D052D58D66FB}" name="Variable Opex non fuel (€/y)" dataDxfId="15">
      <calculatedColumnFormula>(58*10^6)/((523849+58045)*(8760*0.9)/1000)</calculatedColumnFormula>
    </tableColumn>
    <tableColumn id="33" xr3:uid="{A963D3D4-2441-4012-80D4-A1D1A2F5FDD6}" name="Variable Opex non fuel (€/y) (2019€)" dataDxfId="14">
      <calculatedColumnFormula>Table178[[#This Row],[Variable Opex non fuel (€/y)]]*INDEX(CostIndex[CPI],MATCH(2019,CostIndex[YEAR],0))/INDEX(CostIndex[CPI],MATCH(Table178[[#This Row],[Cost Year]],CostIndex[YEAR],0))</calculatedColumnFormula>
    </tableColumn>
    <tableColumn id="6" xr3:uid="{14CE947D-0C56-4265-960F-540830BFCB77}" name="Reference Size (MtCO2/y)"/>
    <tableColumn id="7" xr3:uid="{BF63E3DD-2FAB-4952-82C3-09982A8262E0}" name="Sizing Exponent"/>
    <tableColumn id="19" xr3:uid="{FB59154F-98EA-4C74-97FA-E565B5C4A38A}" name="Lifetime (y)"/>
    <tableColumn id="30" xr3:uid="{C8963DD0-69F5-4681-81C3-61AD2C04FB5F}" name="Efficiency before CO2 capture,  % gross" dataDxfId="13"/>
    <tableColumn id="29" xr3:uid="{8B423E97-8CB3-4B47-A194-5092F34451E1}" name="Efficiency after CO2 capture, % net " dataDxfId="12"/>
    <tableColumn id="8" xr3:uid="{7885DD84-3F66-4EEB-8F80-53C1E3A614F5}" name="Heating Required (kWh/tCO2)"/>
    <tableColumn id="9" xr3:uid="{DD02BBCE-AA05-4DEA-A47B-8BC1A15FB95C}" name="Electricity Required (kWh/tCO2)"/>
    <tableColumn id="11" xr3:uid="{AC9886E8-2B2F-4C06-B287-E0E686C54142}" name="Capture Rate (%)"/>
    <tableColumn id="20" xr3:uid="{0712A17E-7956-49F2-82AA-89F91039BC3C}" name="Capture Rate (%) - Future (post-2030)" dataDxfId="11"/>
    <tableColumn id="26" xr3:uid="{5BDB91F3-4CC9-423C-AFAC-B03CE1F76C3D}" name="Availability, %" dataDxfId="10"/>
    <tableColumn id="12" xr3:uid="{D017EBA6-8FAE-4967-B2BF-A0EE9BD9B9BC}" name="Approx TRL"/>
    <tableColumn id="13" xr3:uid="{E294F8E2-FD46-49AD-9283-FCBD26A4EB72}" name="Year of Technology Availability"/>
    <tableColumn id="14" xr3:uid="{C67E328B-5D1F-4DB5-85EF-E146206C1EA8}" name="Cost Reductions and Timeframes"/>
    <tableColumn id="15" xr3:uid="{E173D1E1-2C7E-48E8-9178-69C427AE1FD4}" name="Estimated Uncertainty +/-%"/>
    <tableColumn id="17" xr3:uid="{A9536258-6AFD-4EBA-A70C-D5229BAE8846}" name="Comments"/>
  </tableColumns>
  <tableStyleInfo name="TableStyleMedium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84D708E-D85A-4A34-B6DE-92E8FE6E2AA6}" name="Table5" displayName="Table5" ref="C8:H15" totalsRowShown="0">
  <autoFilter ref="C8:H15" xr:uid="{B810FDA5-8F81-4F6F-8336-9E9ECBFA07BF}"/>
  <tableColumns count="6">
    <tableColumn id="1" xr3:uid="{1329A33E-8A2A-45D4-953E-2B80C38C45B2}" name="Cluster/Terminal"/>
    <tableColumn id="2" xr3:uid="{DDF9916A-6D1A-4497-9EF7-BC1B28C4B62A}" name="Latitude"/>
    <tableColumn id="3" xr3:uid="{C81681A0-2F7F-4F13-8B5C-4E4D7C04C989}" name="Longitude"/>
    <tableColumn id="4" xr3:uid="{C8A32466-EEB7-45F9-9560-B05542AA29B6}" name="Link"/>
    <tableColumn id="5" xr3:uid="{5C2C5287-4E5A-4A25-A194-E7BB8C5D96EE}" name="Transport &amp; Storage Options"/>
    <tableColumn id="10" xr3:uid="{3AFF7D7F-3E86-4A63-A879-6138A030702B}" name="Shipping Distance to Whitegate (km)" dataDxfId="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6897785-85AD-47C8-86DC-98EF552AE96C}" name="Table3" displayName="Table3" ref="C11:G16" totalsRowShown="0">
  <autoFilter ref="C11:G16" xr:uid="{616FCA3D-E335-431D-BD41-B519B22F61B7}"/>
  <tableColumns count="5">
    <tableColumn id="1" xr3:uid="{0DA51D28-92D2-4F41-821A-B0962DBB8591}" name="Storage Site or Project / Location"/>
    <tableColumn id="2" xr3:uid="{397D2B83-471F-4204-83A3-8AA49E21F616}" name="Timeframe for Availability" dataDxfId="8"/>
    <tableColumn id="3" xr3:uid="{50D82D9F-3F2E-4527-84A1-B3B6D4CE463E}" name="Costs - Storage"/>
    <tableColumn id="4" xr3:uid="{7BD6523A-3403-4980-A224-381106068B46}" name="Transport Assumptions"/>
    <tableColumn id="5" xr3:uid="{4262A5F6-BC41-4A9E-B151-18E6965366FA}" name="Comments"/>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408F47C-AF4D-4327-A140-1342221A02FE}" name="PVprecalc" displayName="PVprecalc" ref="CH25:CI65" totalsRowShown="0" dataDxfId="7">
  <autoFilter ref="CH25:CI65" xr:uid="{09CCF2A2-3EFB-4628-B0A7-B727CC19F1A7}"/>
  <tableColumns count="2">
    <tableColumn id="3" xr3:uid="{4D8FF659-1C9D-447B-80DA-10E5EA627606}" name="Lifetime (y)" dataDxfId="6">
      <calculatedColumnFormula>IF(#REF!=0,"",#REF!)</calculatedColumnFormula>
    </tableColumn>
    <tableColumn id="4" xr3:uid="{2EDAD5FE-462B-463E-8D1E-20580B939490}" name="PV (£/(£/y))" dataDxfId="5">
      <calculatedColumnFormula>-PV(DiscountRate,PVprecalc[[#This Row],[Lifetime (y)]],1,,1)</calculatedColumnFormula>
    </tableColumn>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E05AC41-55FC-4CD5-957A-92EC28A417B6}" name="Table29" displayName="Table29" ref="C7:D9" totalsRowShown="0" dataDxfId="4" dataCellStyle="Constant">
  <autoFilter ref="C7:D9" xr:uid="{DC7E65D1-3E6A-4421-94BC-4FCCDD5E2C0A}"/>
  <tableColumns count="2">
    <tableColumn id="1" xr3:uid="{13154E33-6159-41DF-BADA-D10B307A9B60}" name="Input Value" dataDxfId="3" dataCellStyle="Constant"/>
    <tableColumn id="2" xr3:uid="{F9CABF9A-1FDA-41B8-95AE-EAC40CB72C86}" name="Description" dataDxfId="2" dataCellStyle="Constant"/>
  </tableColumns>
  <tableStyleInfo name="TableStyleMedium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CF3BF50-7606-47D3-9D2F-6BA67D890BB8}" name="CostIndex" displayName="CostIndex" ref="C16:D60" totalsRowShown="0">
  <autoFilter ref="C16:D60" xr:uid="{4D60D0D3-58F7-4B51-94BF-2496FF5A5546}"/>
  <tableColumns count="2">
    <tableColumn id="1" xr3:uid="{B875F7E6-48E5-4363-ADCE-D6207E11EB5C}" name="YEAR" dataDxfId="1"/>
    <tableColumn id="3" xr3:uid="{0B0F97C4-3F1D-4878-8F08-CEB5EFFAF8CA}" name="CPI" dataDxfId="0"/>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10" dT="2020-12-04T18:11:18.39" personId="{DC65E830-47F7-4BAB-BB3D-0068F6236768}" id="{C81FC8DC-4BCB-4EF1-950E-608978C6EA10}">
    <text>Total lifetime levelised capex (3.5% discount rate)</text>
  </threadedComment>
  <threadedComment ref="I10" dT="2020-11-11T11:30:29.50" personId="{DC65E830-47F7-4BAB-BB3D-0068F6236768}" id="{E72E7D3B-D0FD-4D20-8869-1D27F534F9CA}">
    <text>OPTIONAL</text>
  </threadedComment>
  <threadedComment ref="J10" dT="2020-12-04T18:11:45.63" personId="{DC65E830-47F7-4BAB-BB3D-0068F6236768}" id="{188608D6-0010-4068-AFC7-26B4948FDB2F}">
    <text>Total lifetime levelised opex (3.5% discount rate)</text>
  </threadedComment>
  <threadedComment ref="K10" dT="2020-11-11T11:31:13.87" personId="{DC65E830-47F7-4BAB-BB3D-0068F6236768}" id="{19808E90-9D4B-4883-AF1D-C1EF67F70703}">
    <text>Reference size of plant associated with cost estimate</text>
  </threadedComment>
  <threadedComment ref="L10" dT="2020-11-11T11:36:24.65" personId="{DC65E830-47F7-4BAB-BB3D-0068F6236768}" id="{AC63B301-B267-4549-BCC6-31871370A4B4}">
    <text>Scaling factor to calculate cost for different site size (use 0.67 if data is not available).</text>
  </threadedComment>
  <threadedComment ref="N10" dT="2020-11-11T11:43:10.76" personId="{DC65E830-47F7-4BAB-BB3D-0068F6236768}" id="{2051D3FB-171A-46C9-8F9C-2ECB55136CA8}">
    <text>Heating demand (kWh) per tCO2 of captured</text>
  </threadedComment>
  <threadedComment ref="O10" dT="2020-11-11T11:43:22.16" personId="{DC65E830-47F7-4BAB-BB3D-0068F6236768}" id="{AB3C0982-FB27-49BC-B5AE-D8DE91B61866}">
    <text>Electricity demand (kWh) per tCO2 of captured</text>
  </threadedComment>
  <threadedComment ref="P10" dT="2020-12-15T16:25:13.21" personId="{DC65E830-47F7-4BAB-BB3D-0068F6236768}" id="{D76BE029-6505-4070-A4B4-7AA1BFED28AF}">
    <text>Assumed rate for operation of capture technologies presently and in the short-term (i.e. 2020s)</text>
  </threadedComment>
  <threadedComment ref="Q10" dT="2020-12-15T16:26:04.70" personId="{DC65E830-47F7-4BAB-BB3D-0068F6236768}" id="{34DFA07D-7557-46A5-AC8A-8C69B9A14FFF}">
    <text>Assumed rate for operation of capture technologies in the long-term (i.e. post 2030)</text>
  </threadedComment>
  <threadedComment ref="S10" dT="2020-11-11T14:44:24.66" personId="{DC65E830-47F7-4BAB-BB3D-0068F6236768}" id="{D4549513-5E69-452B-9A89-2F538545825A}">
    <text>Year when first operation could occur</text>
  </threadedComment>
  <threadedComment ref="T10" dT="2020-11-10T16:18:52.55" personId="{DC65E830-47F7-4BAB-BB3D-0068F6236768}" id="{AF70D563-4977-4E4E-A5D0-D7AB9BF2C18F}">
    <text>IF DATA IS AVAILABLE
e.g. Timescales and % cost reduction due to technology learning from FOAK to SOAK to NOAK</text>
  </threadedComment>
  <threadedComment ref="U10" dT="2020-11-10T17:15:33.30" personId="{DC65E830-47F7-4BAB-BB3D-0068F6236768}" id="{530ED68B-978D-4414-BD0F-123DC2A9085D}">
    <text>Estimated % range for metrics
e.g. -50% / +100% for Capex</text>
  </threadedComment>
  <threadedComment ref="F38" dT="2020-12-03T14:20:59.41" personId="{DC65E830-47F7-4BAB-BB3D-0068F6236768}" id="{C107E2E7-DDCC-4C91-9ABD-3C5EA1A6D540}">
    <text>For reference. Not likely needed for WS6 - as costs of blue hydrogen will be factored into WS5.</text>
  </threadedComment>
</ThreadedComments>
</file>

<file path=xl/threadedComments/threadedComment2.xml><?xml version="1.0" encoding="utf-8"?>
<ThreadedComments xmlns="http://schemas.microsoft.com/office/spreadsheetml/2018/threadedcomments" xmlns:x="http://schemas.openxmlformats.org/spreadsheetml/2006/main">
  <threadedComment ref="H9" dT="2020-12-04T05:04:56.46" personId="{4B79BEE1-2291-44B1-A8D4-5AD49A056DBC}" id="{50B44CEB-8625-48BC-8367-E0681C57270B}">
    <text>MWe for power
MW hydrogen HHV for hydrogen
m3/hr for biomethane</text>
  </threadedComment>
  <threadedComment ref="I9" dT="2020-12-04T05:05:24.26" personId="{4B79BEE1-2291-44B1-A8D4-5AD49A056DBC}" id="{CB9C085D-5CA6-47E0-89EC-40F430C913BE}">
    <text>MWe for power
MW hydrogen HHV for hydrogen
m3/hr for biomethane</text>
  </threadedComment>
  <threadedComment ref="K9" dT="2020-12-02T20:01:27.63" personId="{4B79BEE1-2291-44B1-A8D4-5AD49A056DBC}" id="{DF410968-A34F-4116-A4E9-96AEA98DFA52}">
    <text>Total project cost refers to cost of generation / industrial plant plus CO2 capture (does not include T&amp;S costs)</text>
  </threadedComment>
  <threadedComment ref="S9" dT="2020-11-11T11:30:29.50" personId="{DC65E830-47F7-4BAB-BB3D-0068F6236768}" id="{8076EE0B-B7A3-4CF7-9998-441DC96B203E}">
    <text>OPTIONAL</text>
  </threadedComment>
  <threadedComment ref="T9" dT="2020-12-03T15:35:04.75" personId="{4B79BEE1-2291-44B1-A8D4-5AD49A056DBC}" id="{086A9ACD-2D19-4B5C-B3D5-59A9F0778929}">
    <text>FCost in millions per year. Variable OpEx excluding fuel cost</text>
  </threadedComment>
  <threadedComment ref="V9" dT="2020-11-11T11:31:13.87" personId="{DC65E830-47F7-4BAB-BB3D-0068F6236768}" id="{4ADF455E-0674-4A39-8D66-00FC0E80D3F3}">
    <text>Reference size of plant associated with cost estimate</text>
  </threadedComment>
  <threadedComment ref="W9" dT="2020-11-11T11:36:24.65" personId="{DC65E830-47F7-4BAB-BB3D-0068F6236768}" id="{186E29F2-E4DD-4EAC-BA0D-F43ADE3A6616}">
    <text>Scaling factor to calculate cost for different site size (use 0.67 if data is not available).</text>
  </threadedComment>
  <threadedComment ref="AA9" dT="2020-11-11T11:43:10.76" personId="{DC65E830-47F7-4BAB-BB3D-0068F6236768}" id="{326C3D7A-11B4-44C3-8B1F-9FA34FCFFF2B}">
    <text>Heating demand (kWh) per tCO2 of captured</text>
  </threadedComment>
  <threadedComment ref="AB9" dT="2020-11-11T11:43:22.16" personId="{DC65E830-47F7-4BAB-BB3D-0068F6236768}" id="{B48DCF01-E876-44AB-9F4C-E506DB2199A5}">
    <text>Electricity demand (kWh) per tCO2 of captured</text>
  </threadedComment>
  <threadedComment ref="AG9" dT="2020-11-11T14:44:24.66" personId="{DC65E830-47F7-4BAB-BB3D-0068F6236768}" id="{B4E9CEB9-5CF4-495B-8DA2-BF47C4B7D003}">
    <text>Year when first operation could occur</text>
  </threadedComment>
  <threadedComment ref="AH9" dT="2020-11-10T16:18:52.55" personId="{DC65E830-47F7-4BAB-BB3D-0068F6236768}" id="{F5BBDF1A-75EA-4522-8AA8-1B1885D041EA}">
    <text>IF DATA IS AVAILABLE
e.g. Timescales and % cost reduction due to technology learning from FOAK to SOAK to NOAK</text>
  </threadedComment>
  <threadedComment ref="AI9" dT="2020-11-10T17:15:33.30" personId="{DC65E830-47F7-4BAB-BB3D-0068F6236768}" id="{E04F668E-41CB-4164-BBBB-5ACA3D4C4618}">
    <text>Estimated % range for metrics
e.g. -50% / +100% for Capex</text>
  </threadedComment>
  <threadedComment ref="K10" dT="2020-12-03T10:56:10.12" personId="{4B79BEE1-2291-44B1-A8D4-5AD49A056DBC}" id="{595395F3-04D8-430D-9072-45CB4DB4FEA5}">
    <text>including design, pre-licensing, regulatory costs, fees, royalties, otehr indirect costs</text>
  </threadedComment>
  <threadedComment ref="AA10" dT="2020-12-03T13:53:32.40" personId="{4B79BEE1-2291-44B1-A8D4-5AD49A056DBC}" id="{C47F5CAE-E774-406D-8A96-88CCA9AB2B1D}">
    <text>Parasitic load of 101MWe, 20% loss of power output</text>
  </threadedComment>
  <threadedComment ref="AF10" dT="2020-12-04T05:50:33.06" personId="{4B79BEE1-2291-44B1-A8D4-5AD49A056DBC}" id="{C896C30A-14BC-42E4-AFC3-4259E20C1980}">
    <text>ETI</text>
  </threadedComment>
  <threadedComment ref="K11" dT="2020-12-03T10:56:21.34" personId="{4B79BEE1-2291-44B1-A8D4-5AD49A056DBC}" id="{3FC20F7A-CE66-4DDF-B4AB-C64680BF5BA8}">
    <text>as above</text>
  </threadedComment>
  <threadedComment ref="AA11" dT="2020-12-03T13:53:57.62" personId="{4B79BEE1-2291-44B1-A8D4-5AD49A056DBC}" id="{721E1906-48DA-4868-B97F-EA7224E0B42D}">
    <text>Parasitic load of 196MWe, 33% loss of power output</text>
  </threadedComment>
  <threadedComment ref="AF11" dT="2020-12-04T05:50:37.91" personId="{4B79BEE1-2291-44B1-A8D4-5AD49A056DBC}" id="{46C076C2-931F-4110-AFF4-463AE6649E24}">
    <text>ETI</text>
  </threadedComment>
  <threadedComment ref="K12" dT="2020-12-03T10:56:35.83" personId="{4B79BEE1-2291-44B1-A8D4-5AD49A056DBC}" id="{517E0F64-6EB6-4D45-AA95-ABE19712F172}">
    <text>as above</text>
  </threadedComment>
  <threadedComment ref="AA12" dT="2020-12-03T13:54:24.73" personId="{4B79BEE1-2291-44B1-A8D4-5AD49A056DBC}" id="{B35EBAD9-9334-4A6C-875F-0D4D87D0BECD}">
    <text>Parasitic load of 137MWe, 28% loss of power output</text>
  </threadedComment>
  <threadedComment ref="AF12" dT="2020-12-04T05:50:20.91" personId="{4B79BEE1-2291-44B1-A8D4-5AD49A056DBC}" id="{07EA1CF8-FE47-4BEE-A5BC-673AC9544FC7}">
    <text>ETI</text>
  </threadedComment>
  <threadedComment ref="T13" dT="2020-12-03T15:43:03.51" personId="{4B79BEE1-2291-44B1-A8D4-5AD49A056DBC}" id="{C9ED5F33-B97E-4813-866C-8A07F83E48D6}">
    <text>variable OpEx , non-fuel</text>
  </threadedComment>
  <threadedComment ref="T14" dT="2020-12-03T15:43:17.28" personId="{4B79BEE1-2291-44B1-A8D4-5AD49A056DBC}" id="{2C71FAD0-A358-4649-85E2-413038777F5F}">
    <text>variable OpEx , non-fuel</text>
  </threadedComment>
  <threadedComment ref="AF14" dT="2020-12-04T05:53:08.03" personId="{4B79BEE1-2291-44B1-A8D4-5AD49A056DBC}" id="{D806908F-C232-4FF3-A7EF-CD8BED8510A3}">
    <text>as above</text>
  </threadedComment>
  <threadedComment ref="G15" dT="2020-12-04T05:03:23.99" personId="{4B79BEE1-2291-44B1-A8D4-5AD49A056DBC}" id="{B748A229-E7A7-4232-8602-781650D2B894}">
    <text>purpose grown feedstocks</text>
  </threadedComment>
  <threadedComment ref="H15" dT="2020-12-04T05:04:06.93" personId="{4B79BEE1-2291-44B1-A8D4-5AD49A056DBC}" id="{93B58697-C4C0-4F75-B744-1D00548DF8F6}">
    <text>units: MW HHV hydrogen</text>
  </threadedComment>
  <threadedComment ref="I15" dT="2020-12-04T05:04:06.93" personId="{4B79BEE1-2291-44B1-A8D4-5AD49A056DBC}" id="{34AA60F3-1A13-4FB8-98D6-A8C4C321BB18}">
    <text>units: MW HHV hydrogen</text>
  </threadedComment>
  <threadedComment ref="N15" dT="2020-12-04T06:06:48.91" personId="{4B79BEE1-2291-44B1-A8D4-5AD49A056DBC}" id="{93EACC31-2174-4049-921C-4A5A586E5202}">
    <text>Depends on feedstocks used. Need a parameter here of tCO2/tonnne of feedstock, e.g. tonne of waste</text>
  </threadedComment>
  <threadedComment ref="O15" dT="2020-12-04T06:07:51.50" personId="{4B79BEE1-2291-44B1-A8D4-5AD49A056DBC}" id="{18E1100D-35EE-4FA0-956F-0650B3700E4F}">
    <text>depends on what technologies are used for CO2 removal (amine, Selexol) /</text>
  </threadedComment>
  <threadedComment ref="P15" dT="2020-12-04T05:09:24.52" personId="{4B79BEE1-2291-44B1-A8D4-5AD49A056DBC}" id="{26E87C21-D841-4AB8-B867-EBB1832F97B1}">
    <text>£1122/kW H2 HHV. Data from Hydrogen supply chain evidence, using £ to € conversion rate of 1.1 for simplicity</text>
  </threadedComment>
  <threadedComment ref="S15" dT="2020-12-04T05:13:01.34" personId="{4B79BEE1-2291-44B1-A8D4-5AD49A056DBC}" id="{981FE99F-806C-49D9-AE21-E41E9D039978}">
    <text>Assumption</text>
  </threadedComment>
  <threadedComment ref="T15" dT="2020-12-04T05:34:37.94" personId="{4B79BEE1-2291-44B1-A8D4-5AD49A056DBC}" id="{195B254C-E761-42BA-9FA4-D64D7BAD75B8}">
    <text>Euro / MWh H2 HHV. Assume similar to SMR for hydrogen production</text>
  </threadedComment>
  <threadedComment ref="AA15" dT="2020-12-04T06:11:43.50" personId="{4B79BEE1-2291-44B1-A8D4-5AD49A056DBC}" id="{CF17E4D5-AA25-4E89-A020-A9840ADCE0F0}">
    <text>Will depend on ehat technologies are used for CO2 removal and H2 purification so can be a wide range.</text>
  </threadedComment>
  <threadedComment ref="G16" dT="2020-12-04T05:03:33.53" personId="{4B79BEE1-2291-44B1-A8D4-5AD49A056DBC}" id="{01891E18-2698-4435-9911-7632E83BE2A4}">
    <text>waste feedstocks</text>
  </threadedComment>
  <threadedComment ref="H16" dT="2020-12-04T05:04:13.09" personId="{4B79BEE1-2291-44B1-A8D4-5AD49A056DBC}" id="{00A92DDE-8DFA-46B9-B4F1-81D4AB0DAD17}">
    <text>units: MW HHV hydrogen</text>
  </threadedComment>
  <threadedComment ref="I16" dT="2020-12-04T05:04:13.09" personId="{4B79BEE1-2291-44B1-A8D4-5AD49A056DBC}" id="{A847EBD8-3F49-471F-BAC4-635F39DFD10D}">
    <text>units: MW HHV hydrogen</text>
  </threadedComment>
  <threadedComment ref="N16" dT="2020-12-04T06:06:56.17" personId="{4B79BEE1-2291-44B1-A8D4-5AD49A056DBC}" id="{68417962-AC3E-4B1D-B1DB-3F70C41F8D5D}">
    <text>as above</text>
  </threadedComment>
  <threadedComment ref="P16" dT="2020-12-04T05:09:46.73" personId="{4B79BEE1-2291-44B1-A8D4-5AD49A056DBC}" id="{B62A764A-3C81-4C57-A7A6-24EE21FA067E}">
    <text>as above. Using £1835/kW H2 HHV</text>
  </threadedComment>
  <threadedComment ref="S16" dT="2020-12-04T05:13:14.46" personId="{4B79BEE1-2291-44B1-A8D4-5AD49A056DBC}" id="{7FB5BF89-E2F4-4759-AC7D-6D47BE65F3CD}">
    <text>Assumption</text>
  </threadedComment>
  <threadedComment ref="T16" dT="2020-12-04T05:34:45.06" personId="{4B79BEE1-2291-44B1-A8D4-5AD49A056DBC}" id="{0FAF143A-2883-42D9-99C2-F13CF6D7BCC8}">
    <text>as above</text>
  </threadedComment>
</ThreadedComments>
</file>

<file path=xl/threadedComments/threadedComment3.xml><?xml version="1.0" encoding="utf-8"?>
<ThreadedComments xmlns="http://schemas.microsoft.com/office/spreadsheetml/2018/threadedcomments" xmlns:x="http://schemas.openxmlformats.org/spreadsheetml/2006/main">
  <threadedComment ref="H8" dT="2020-11-13T14:25:16.09" personId="{DC65E830-47F7-4BAB-BB3D-0068F6236768}" id="{1ED40499-6576-49EC-96A7-27525F5F92EE}">
    <text>https://sea-distances.org/</text>
  </threadedComment>
  <threadedComment ref="H10" dT="2020-11-13T14:37:58.95" personId="{DC65E830-47F7-4BAB-BB3D-0068F6236768}" id="{0115DC93-E17A-4D8B-834F-222259458282}">
    <text>Selected Moneypoint to Whitegate</text>
  </threadedComment>
  <threadedComment ref="H11" dT="2020-11-13T14:38:24.92" personId="{DC65E830-47F7-4BAB-BB3D-0068F6236768}" id="{CE856259-2E38-4F5D-993F-7F0486C16031}">
    <text>Selected Dublin to Whitegate</text>
  </threadedComment>
  <threadedComment ref="H12" dT="2020-11-13T14:40:52.19" personId="{DC65E830-47F7-4BAB-BB3D-0068F6236768}" id="{5CD2CC63-3FF0-44C3-86B4-2889573E5EBE}">
    <text>Selected Waterford to Whitegate</text>
  </threadedComment>
  <threadedComment ref="H13" dT="2020-11-13T14:41:58.39" personId="{DC65E830-47F7-4BAB-BB3D-0068F6236768}" id="{9607EB96-0337-421D-AD5A-29BDA97A49A7}">
    <text>Selected Drogheda to Whitegate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7" Type="http://schemas.microsoft.com/office/2017/10/relationships/threadedComment" Target="../threadedComments/threadedComment3.xml"/><Relationship Id="rId2" Type="http://schemas.openxmlformats.org/officeDocument/2006/relationships/printerSettings" Target="../printerSettings/printerSettings4.bin"/><Relationship Id="rId1" Type="http://schemas.openxmlformats.org/officeDocument/2006/relationships/hyperlink" Target="https://northernlightsccs.eu/assets/documents/7%20-%20Northern%20Lights%20Summit%20-%20Brian%20Murphy%20-%20Ervia.pdf" TargetMode="External"/><Relationship Id="rId6" Type="http://schemas.openxmlformats.org/officeDocument/2006/relationships/comments" Target="../comments3.xml"/><Relationship Id="rId5" Type="http://schemas.openxmlformats.org/officeDocument/2006/relationships/table" Target="../tables/table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hyperlink" Target="https://northernlightsccs.eu/assets/documents/7%20-%20Northern%20Lights%20Summit%20-%20Brian%20Murphy%20-%20Ervia.pdf" TargetMode="External"/><Relationship Id="rId7" Type="http://schemas.openxmlformats.org/officeDocument/2006/relationships/table" Target="../tables/table5.xml"/><Relationship Id="rId2" Type="http://schemas.openxmlformats.org/officeDocument/2006/relationships/hyperlink" Target="https://www.seai.ie/publications/Assessment-of-the-Potential-for-Geological-Storage-of-CO2-for-the-Island-of-Ireland.pdf" TargetMode="External"/><Relationship Id="rId1" Type="http://schemas.openxmlformats.org/officeDocument/2006/relationships/hyperlink" Target="https://www.cso.ie/en/interactivezone/visualisationtools/cpiinflationcalculator/" TargetMode="External"/><Relationship Id="rId6" Type="http://schemas.openxmlformats.org/officeDocument/2006/relationships/table" Target="../tables/table4.xml"/><Relationship Id="rId5" Type="http://schemas.openxmlformats.org/officeDocument/2006/relationships/drawing" Target="../drawings/drawing3.xm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E0EEB-17E1-4993-B273-E5B8F8B25A12}">
  <sheetPr>
    <tabColor theme="3" tint="-0.249977111117893"/>
    <pageSetUpPr fitToPage="1"/>
  </sheetPr>
  <dimension ref="B3:E13"/>
  <sheetViews>
    <sheetView showGridLines="0" tabSelected="1" zoomScale="85" zoomScaleNormal="85" workbookViewId="0">
      <selection activeCell="D8" sqref="D8"/>
    </sheetView>
  </sheetViews>
  <sheetFormatPr defaultColWidth="9.140625" defaultRowHeight="12.75" x14ac:dyDescent="0.25"/>
  <cols>
    <col min="1" max="1" width="9.140625" style="78"/>
    <col min="2" max="2" width="18.85546875" style="78" customWidth="1"/>
    <col min="3" max="3" width="20.140625" style="78" customWidth="1"/>
    <col min="4" max="4" width="80.28515625" style="78" customWidth="1"/>
    <col min="5" max="5" width="49.7109375" style="78" customWidth="1"/>
    <col min="6" max="6" width="9.42578125" style="78" customWidth="1"/>
    <col min="7" max="16384" width="9.140625" style="78"/>
  </cols>
  <sheetData>
    <row r="3" spans="2:5" ht="18" customHeight="1" x14ac:dyDescent="0.25">
      <c r="B3" s="79" t="s">
        <v>0</v>
      </c>
      <c r="C3" s="80"/>
      <c r="D3" s="80"/>
      <c r="E3" s="80"/>
    </row>
    <row r="4" spans="2:5" ht="18" customHeight="1" x14ac:dyDescent="0.25">
      <c r="B4" s="81" t="s">
        <v>1</v>
      </c>
      <c r="C4" s="128" t="s">
        <v>261</v>
      </c>
      <c r="D4" s="128"/>
      <c r="E4" s="82"/>
    </row>
    <row r="5" spans="2:5" ht="51.75" customHeight="1" x14ac:dyDescent="0.25">
      <c r="B5" s="81" t="s">
        <v>2</v>
      </c>
      <c r="C5" s="129" t="s">
        <v>264</v>
      </c>
      <c r="D5" s="129"/>
      <c r="E5" s="82"/>
    </row>
    <row r="6" spans="2:5" ht="15" x14ac:dyDescent="0.25">
      <c r="B6" s="82"/>
      <c r="C6" s="80"/>
      <c r="D6" s="83"/>
      <c r="E6" s="82"/>
    </row>
    <row r="7" spans="2:5" x14ac:dyDescent="0.25">
      <c r="B7" s="130"/>
      <c r="C7" s="131"/>
      <c r="D7" s="131"/>
      <c r="E7" s="82"/>
    </row>
    <row r="8" spans="2:5" ht="15.75" x14ac:dyDescent="0.25">
      <c r="B8" s="84"/>
      <c r="C8" s="85"/>
      <c r="D8" s="84"/>
      <c r="E8" s="85"/>
    </row>
    <row r="9" spans="2:5" ht="15.75" x14ac:dyDescent="0.25">
      <c r="B9" s="127" t="s">
        <v>262</v>
      </c>
      <c r="C9" s="88" t="s">
        <v>3</v>
      </c>
      <c r="D9" s="86"/>
      <c r="E9" s="85"/>
    </row>
    <row r="10" spans="2:5" ht="27" customHeight="1" x14ac:dyDescent="0.25">
      <c r="B10" s="127" t="s">
        <v>263</v>
      </c>
      <c r="C10" s="88">
        <v>44592</v>
      </c>
      <c r="D10" s="89"/>
      <c r="E10" s="85"/>
    </row>
    <row r="11" spans="2:5" ht="27" customHeight="1" x14ac:dyDescent="0.25">
      <c r="B11" s="87"/>
      <c r="C11" s="88"/>
      <c r="D11" s="89"/>
      <c r="E11" s="85"/>
    </row>
    <row r="12" spans="2:5" ht="40.5" customHeight="1" x14ac:dyDescent="0.25">
      <c r="B12" s="87"/>
      <c r="C12" s="88"/>
      <c r="D12" s="89"/>
      <c r="E12" s="85"/>
    </row>
    <row r="13" spans="2:5" ht="15.75" x14ac:dyDescent="0.25">
      <c r="B13" s="90"/>
      <c r="C13" s="91"/>
      <c r="D13" s="91"/>
    </row>
  </sheetData>
  <mergeCells count="3">
    <mergeCell ref="C4:D4"/>
    <mergeCell ref="C5:D5"/>
    <mergeCell ref="B7:D7"/>
  </mergeCells>
  <pageMargins left="0.70866141732283472" right="0.70866141732283472" top="0.74803149606299213" bottom="0.74803149606299213" header="0.31496062992125984" footer="0.31496062992125984"/>
  <pageSetup paperSize="9" scale="3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DF25C-DC50-4F21-B716-F5585FF92D55}">
  <dimension ref="B2:V53"/>
  <sheetViews>
    <sheetView zoomScale="70" zoomScaleNormal="70" workbookViewId="0">
      <selection activeCell="B47" sqref="B47"/>
    </sheetView>
  </sheetViews>
  <sheetFormatPr defaultRowHeight="15" x14ac:dyDescent="0.25"/>
  <cols>
    <col min="4" max="4" width="10.85546875" customWidth="1"/>
    <col min="5" max="6" width="24.42578125" customWidth="1"/>
    <col min="7" max="7" width="25.85546875" customWidth="1"/>
    <col min="8" max="8" width="25.28515625" customWidth="1"/>
    <col min="9" max="9" width="18.28515625" customWidth="1"/>
    <col min="10" max="10" width="24.5703125" customWidth="1"/>
    <col min="11" max="11" width="25.5703125" customWidth="1"/>
    <col min="12" max="12" width="13.5703125" customWidth="1"/>
    <col min="13" max="13" width="18.5703125" customWidth="1"/>
    <col min="14" max="14" width="25.5703125" customWidth="1"/>
    <col min="15" max="15" width="24.85546875" customWidth="1"/>
    <col min="16" max="17" width="18.140625" customWidth="1"/>
    <col min="18" max="18" width="17.5703125" customWidth="1"/>
    <col min="19" max="19" width="21.5703125" customWidth="1"/>
    <col min="20" max="20" width="21.5703125" style="97" customWidth="1"/>
    <col min="21" max="21" width="26" customWidth="1"/>
    <col min="22" max="22" width="46.85546875" customWidth="1"/>
  </cols>
  <sheetData>
    <row r="2" spans="2:22" ht="18" thickBot="1" x14ac:dyDescent="0.35">
      <c r="B2" s="77" t="s">
        <v>4</v>
      </c>
      <c r="C2" s="77"/>
      <c r="D2" s="77"/>
      <c r="E2" s="77"/>
      <c r="F2" s="77"/>
      <c r="G2" s="77"/>
      <c r="H2" s="77"/>
      <c r="I2" s="77"/>
      <c r="J2" s="77"/>
      <c r="K2" s="77"/>
      <c r="L2" s="77"/>
      <c r="M2" s="77"/>
      <c r="N2" s="77"/>
    </row>
    <row r="3" spans="2:22" ht="15.75" thickTop="1" x14ac:dyDescent="0.25">
      <c r="B3" s="95" t="s">
        <v>5</v>
      </c>
      <c r="C3" s="96"/>
      <c r="D3" s="96"/>
      <c r="E3" s="96"/>
      <c r="F3" s="96"/>
      <c r="G3" s="96"/>
      <c r="H3" s="96"/>
      <c r="I3" s="96"/>
      <c r="J3" s="96"/>
      <c r="K3" s="96"/>
      <c r="L3" s="96"/>
      <c r="M3" s="96"/>
      <c r="N3" s="96"/>
    </row>
    <row r="5" spans="2:22" ht="18" thickBot="1" x14ac:dyDescent="0.35">
      <c r="B5" s="94" t="s">
        <v>6</v>
      </c>
      <c r="C5" s="94"/>
      <c r="D5" s="94"/>
      <c r="E5" s="94"/>
      <c r="F5" s="94"/>
      <c r="G5" s="94"/>
      <c r="H5" s="94"/>
      <c r="I5" s="94"/>
      <c r="J5" s="94"/>
      <c r="K5" s="94"/>
      <c r="L5" s="94"/>
      <c r="M5" s="94"/>
      <c r="N5" s="94"/>
    </row>
    <row r="6" spans="2:22" ht="15.75" thickTop="1" x14ac:dyDescent="0.25"/>
    <row r="7" spans="2:22" x14ac:dyDescent="0.25">
      <c r="D7" s="92" t="s">
        <v>7</v>
      </c>
      <c r="E7" s="92"/>
      <c r="F7" s="92"/>
      <c r="G7" s="92"/>
      <c r="H7" s="92"/>
      <c r="I7" s="92"/>
      <c r="J7" s="92"/>
    </row>
    <row r="8" spans="2:22" x14ac:dyDescent="0.25">
      <c r="D8" s="92" t="s">
        <v>8</v>
      </c>
      <c r="E8" s="92"/>
      <c r="F8" s="92"/>
      <c r="G8" s="92"/>
      <c r="H8" s="92"/>
      <c r="I8" s="92"/>
      <c r="J8" s="92"/>
    </row>
    <row r="10" spans="2:22" x14ac:dyDescent="0.25">
      <c r="D10" t="s">
        <v>9</v>
      </c>
      <c r="E10" t="s">
        <v>10</v>
      </c>
      <c r="F10" t="s">
        <v>11</v>
      </c>
      <c r="G10" t="s">
        <v>12</v>
      </c>
      <c r="H10" t="s">
        <v>13</v>
      </c>
      <c r="I10" t="s">
        <v>14</v>
      </c>
      <c r="J10" t="s">
        <v>15</v>
      </c>
      <c r="K10" t="s">
        <v>16</v>
      </c>
      <c r="L10" t="s">
        <v>17</v>
      </c>
      <c r="M10" t="s">
        <v>18</v>
      </c>
      <c r="N10" t="s">
        <v>19</v>
      </c>
      <c r="O10" t="s">
        <v>20</v>
      </c>
      <c r="P10" t="s">
        <v>21</v>
      </c>
      <c r="Q10" t="s">
        <v>22</v>
      </c>
      <c r="R10" t="s">
        <v>23</v>
      </c>
      <c r="S10" t="s">
        <v>24</v>
      </c>
      <c r="T10" s="97" t="s">
        <v>25</v>
      </c>
      <c r="U10" t="s">
        <v>26</v>
      </c>
      <c r="V10" t="s">
        <v>27</v>
      </c>
    </row>
    <row r="11" spans="2:22" x14ac:dyDescent="0.25">
      <c r="C11" s="14"/>
      <c r="D11" t="s">
        <v>28</v>
      </c>
      <c r="E11" t="s">
        <v>29</v>
      </c>
      <c r="F11" t="s">
        <v>30</v>
      </c>
      <c r="G11" t="s">
        <v>31</v>
      </c>
      <c r="H11" s="16">
        <v>17.2</v>
      </c>
      <c r="I11" s="17">
        <v>5</v>
      </c>
      <c r="J11" s="16">
        <v>16.600000000000001</v>
      </c>
      <c r="K11" s="16">
        <v>0.5</v>
      </c>
      <c r="L11" s="16">
        <v>0.67</v>
      </c>
      <c r="M11" s="16">
        <v>25</v>
      </c>
      <c r="N11" s="16">
        <v>122</v>
      </c>
      <c r="O11" s="16">
        <v>92</v>
      </c>
      <c r="P11" s="16">
        <v>85</v>
      </c>
      <c r="Q11" s="16">
        <v>95</v>
      </c>
      <c r="R11" s="18" t="s">
        <v>32</v>
      </c>
      <c r="S11" s="16">
        <v>2030</v>
      </c>
      <c r="T11" s="97" t="s">
        <v>33</v>
      </c>
      <c r="U11" s="122" t="s">
        <v>34</v>
      </c>
      <c r="V11" t="s">
        <v>35</v>
      </c>
    </row>
    <row r="12" spans="2:22" x14ac:dyDescent="0.25">
      <c r="D12" t="s">
        <v>28</v>
      </c>
      <c r="E12" t="s">
        <v>29</v>
      </c>
      <c r="F12" t="s">
        <v>30</v>
      </c>
      <c r="G12" t="s">
        <v>36</v>
      </c>
      <c r="H12" s="16">
        <v>16.5</v>
      </c>
      <c r="I12" s="17">
        <v>5</v>
      </c>
      <c r="J12" s="16">
        <v>15.9</v>
      </c>
      <c r="K12" s="16">
        <v>0.5</v>
      </c>
      <c r="L12" s="16">
        <v>0.67</v>
      </c>
      <c r="M12" s="16">
        <v>25</v>
      </c>
      <c r="N12" s="16">
        <v>833</v>
      </c>
      <c r="O12" s="16">
        <v>56</v>
      </c>
      <c r="P12" s="16" t="s">
        <v>37</v>
      </c>
      <c r="Q12" s="16">
        <v>95</v>
      </c>
      <c r="R12" s="16" t="s">
        <v>38</v>
      </c>
      <c r="S12" s="16">
        <v>2027</v>
      </c>
      <c r="T12" s="97" t="s">
        <v>33</v>
      </c>
      <c r="U12" s="122" t="s">
        <v>34</v>
      </c>
      <c r="V12" t="s">
        <v>35</v>
      </c>
    </row>
    <row r="13" spans="2:22" x14ac:dyDescent="0.25">
      <c r="D13" t="s">
        <v>28</v>
      </c>
      <c r="E13" t="s">
        <v>29</v>
      </c>
      <c r="F13" t="s">
        <v>30</v>
      </c>
      <c r="G13" t="s">
        <v>39</v>
      </c>
      <c r="H13" s="16">
        <v>21.4</v>
      </c>
      <c r="I13" s="17">
        <v>8</v>
      </c>
      <c r="J13" s="98">
        <v>33</v>
      </c>
      <c r="K13" s="16">
        <v>0.5</v>
      </c>
      <c r="L13" s="16">
        <v>0.67</v>
      </c>
      <c r="M13" s="16">
        <v>25</v>
      </c>
      <c r="N13" s="16">
        <v>1056</v>
      </c>
      <c r="O13" s="16">
        <v>56</v>
      </c>
      <c r="P13" s="16" t="s">
        <v>37</v>
      </c>
      <c r="Q13" s="16">
        <v>95</v>
      </c>
      <c r="R13" s="16" t="s">
        <v>40</v>
      </c>
      <c r="S13" s="16">
        <v>2025</v>
      </c>
      <c r="T13" s="97" t="s">
        <v>33</v>
      </c>
      <c r="U13" s="122" t="s">
        <v>41</v>
      </c>
      <c r="V13" t="s">
        <v>35</v>
      </c>
    </row>
    <row r="14" spans="2:22" x14ac:dyDescent="0.25">
      <c r="D14" t="s">
        <v>28</v>
      </c>
      <c r="E14" t="s">
        <v>42</v>
      </c>
      <c r="F14" t="s">
        <v>43</v>
      </c>
      <c r="G14" t="s">
        <v>31</v>
      </c>
      <c r="H14" s="16">
        <v>16.3</v>
      </c>
      <c r="I14" s="17">
        <v>5</v>
      </c>
      <c r="J14" s="16">
        <v>15.7</v>
      </c>
      <c r="K14" s="16">
        <v>0.5</v>
      </c>
      <c r="L14" s="16">
        <v>0.67</v>
      </c>
      <c r="M14" s="16">
        <v>25</v>
      </c>
      <c r="N14" s="16">
        <v>122</v>
      </c>
      <c r="O14" s="16">
        <v>92</v>
      </c>
      <c r="P14" s="16">
        <v>85</v>
      </c>
      <c r="Q14" s="16">
        <v>95</v>
      </c>
      <c r="R14" s="18" t="s">
        <v>32</v>
      </c>
      <c r="S14" s="16">
        <v>2030</v>
      </c>
      <c r="T14" s="97" t="s">
        <v>33</v>
      </c>
      <c r="U14" s="122" t="s">
        <v>34</v>
      </c>
      <c r="V14" t="s">
        <v>35</v>
      </c>
    </row>
    <row r="15" spans="2:22" x14ac:dyDescent="0.25">
      <c r="D15" t="s">
        <v>28</v>
      </c>
      <c r="E15" t="s">
        <v>42</v>
      </c>
      <c r="F15" t="s">
        <v>43</v>
      </c>
      <c r="G15" t="s">
        <v>36</v>
      </c>
      <c r="H15" s="16">
        <v>15.6</v>
      </c>
      <c r="I15" s="17">
        <v>5</v>
      </c>
      <c r="J15" s="98">
        <v>15</v>
      </c>
      <c r="K15" s="16">
        <v>0.5</v>
      </c>
      <c r="L15" s="16">
        <v>0.67</v>
      </c>
      <c r="M15" s="16">
        <v>25</v>
      </c>
      <c r="N15" s="16">
        <v>833</v>
      </c>
      <c r="O15" s="16">
        <v>56</v>
      </c>
      <c r="P15" s="16" t="s">
        <v>37</v>
      </c>
      <c r="Q15" s="16">
        <v>95</v>
      </c>
      <c r="R15" s="16" t="s">
        <v>38</v>
      </c>
      <c r="S15" s="16">
        <v>2027</v>
      </c>
      <c r="T15" s="97" t="s">
        <v>33</v>
      </c>
      <c r="U15" s="122" t="s">
        <v>34</v>
      </c>
      <c r="V15" t="s">
        <v>35</v>
      </c>
    </row>
    <row r="16" spans="2:22" x14ac:dyDescent="0.25">
      <c r="D16" t="s">
        <v>28</v>
      </c>
      <c r="E16" t="s">
        <v>42</v>
      </c>
      <c r="F16" t="s">
        <v>43</v>
      </c>
      <c r="G16" t="s">
        <v>39</v>
      </c>
      <c r="H16" s="16">
        <v>20.2</v>
      </c>
      <c r="I16" s="17">
        <v>8</v>
      </c>
      <c r="J16" s="98">
        <v>31.2</v>
      </c>
      <c r="K16" s="16">
        <v>0.5</v>
      </c>
      <c r="L16" s="16">
        <v>0.67</v>
      </c>
      <c r="M16" s="16">
        <v>25</v>
      </c>
      <c r="N16" s="16">
        <v>1056</v>
      </c>
      <c r="O16" s="16">
        <v>56</v>
      </c>
      <c r="P16" s="16" t="s">
        <v>37</v>
      </c>
      <c r="Q16" s="16">
        <v>95</v>
      </c>
      <c r="R16" s="16" t="s">
        <v>40</v>
      </c>
      <c r="S16" s="16">
        <v>2025</v>
      </c>
      <c r="T16" s="97" t="s">
        <v>33</v>
      </c>
      <c r="U16" s="122" t="s">
        <v>41</v>
      </c>
      <c r="V16" t="s">
        <v>35</v>
      </c>
    </row>
    <row r="17" spans="4:22" x14ac:dyDescent="0.25">
      <c r="D17" t="s">
        <v>28</v>
      </c>
      <c r="E17" t="s">
        <v>42</v>
      </c>
      <c r="F17" t="s">
        <v>44</v>
      </c>
      <c r="G17" t="s">
        <v>31</v>
      </c>
      <c r="H17" s="16">
        <v>19.7</v>
      </c>
      <c r="I17" s="17">
        <v>5</v>
      </c>
      <c r="J17" s="98">
        <v>19</v>
      </c>
      <c r="K17" s="16">
        <v>0.5</v>
      </c>
      <c r="L17" s="16">
        <v>0.67</v>
      </c>
      <c r="M17" s="16">
        <v>25</v>
      </c>
      <c r="N17" s="16">
        <v>122</v>
      </c>
      <c r="O17" s="16">
        <v>92</v>
      </c>
      <c r="P17" s="16">
        <v>85</v>
      </c>
      <c r="Q17" s="16">
        <v>95</v>
      </c>
      <c r="R17" s="18" t="s">
        <v>32</v>
      </c>
      <c r="S17" s="16">
        <v>2030</v>
      </c>
      <c r="T17" s="97" t="s">
        <v>33</v>
      </c>
      <c r="U17" s="122" t="s">
        <v>34</v>
      </c>
      <c r="V17" t="s">
        <v>35</v>
      </c>
    </row>
    <row r="18" spans="4:22" x14ac:dyDescent="0.25">
      <c r="D18" t="s">
        <v>28</v>
      </c>
      <c r="E18" t="s">
        <v>42</v>
      </c>
      <c r="F18" t="s">
        <v>44</v>
      </c>
      <c r="G18" t="s">
        <v>36</v>
      </c>
      <c r="H18" s="16">
        <v>18.8</v>
      </c>
      <c r="I18" s="17">
        <v>5</v>
      </c>
      <c r="J18" s="16">
        <v>18.100000000000001</v>
      </c>
      <c r="K18" s="16">
        <v>0.5</v>
      </c>
      <c r="L18" s="16">
        <v>0.67</v>
      </c>
      <c r="M18" s="16">
        <v>25</v>
      </c>
      <c r="N18" s="16">
        <v>833</v>
      </c>
      <c r="O18" s="16">
        <v>56</v>
      </c>
      <c r="P18" s="16" t="s">
        <v>37</v>
      </c>
      <c r="Q18" s="16">
        <v>95</v>
      </c>
      <c r="R18" s="16" t="s">
        <v>38</v>
      </c>
      <c r="S18" s="16">
        <v>2027</v>
      </c>
      <c r="T18" s="97" t="s">
        <v>33</v>
      </c>
      <c r="U18" s="122" t="s">
        <v>34</v>
      </c>
      <c r="V18" t="s">
        <v>35</v>
      </c>
    </row>
    <row r="19" spans="4:22" x14ac:dyDescent="0.25">
      <c r="D19" t="s">
        <v>28</v>
      </c>
      <c r="E19" t="s">
        <v>42</v>
      </c>
      <c r="F19" t="s">
        <v>44</v>
      </c>
      <c r="G19" t="s">
        <v>39</v>
      </c>
      <c r="H19" s="16">
        <v>24.4</v>
      </c>
      <c r="I19" s="17">
        <v>8</v>
      </c>
      <c r="J19" s="98">
        <v>37.700000000000003</v>
      </c>
      <c r="K19" s="16">
        <v>0.5</v>
      </c>
      <c r="L19" s="16">
        <v>0.67</v>
      </c>
      <c r="M19" s="16">
        <v>25</v>
      </c>
      <c r="N19" s="16">
        <v>1056</v>
      </c>
      <c r="O19" s="16">
        <v>56</v>
      </c>
      <c r="P19" s="16" t="s">
        <v>37</v>
      </c>
      <c r="Q19" s="16">
        <v>95</v>
      </c>
      <c r="R19" s="16" t="s">
        <v>40</v>
      </c>
      <c r="S19" s="16">
        <v>2025</v>
      </c>
      <c r="T19" s="97" t="s">
        <v>33</v>
      </c>
      <c r="U19" s="122" t="s">
        <v>41</v>
      </c>
      <c r="V19" t="s">
        <v>35</v>
      </c>
    </row>
    <row r="20" spans="4:22" x14ac:dyDescent="0.25">
      <c r="D20" t="s">
        <v>28</v>
      </c>
      <c r="E20" t="s">
        <v>42</v>
      </c>
      <c r="F20" t="s">
        <v>45</v>
      </c>
      <c r="G20" t="s">
        <v>31</v>
      </c>
      <c r="H20" s="16">
        <v>26.5</v>
      </c>
      <c r="I20" s="17">
        <v>5</v>
      </c>
      <c r="J20" s="16">
        <v>25.6</v>
      </c>
      <c r="K20" s="16">
        <v>0.5</v>
      </c>
      <c r="L20" s="16">
        <v>0.67</v>
      </c>
      <c r="M20" s="16">
        <v>25</v>
      </c>
      <c r="N20" s="16">
        <v>122</v>
      </c>
      <c r="O20" s="16">
        <v>92</v>
      </c>
      <c r="P20" s="16">
        <v>85</v>
      </c>
      <c r="Q20" s="16">
        <v>95</v>
      </c>
      <c r="R20" s="18" t="s">
        <v>32</v>
      </c>
      <c r="S20" s="16">
        <v>2030</v>
      </c>
      <c r="T20" s="97" t="s">
        <v>33</v>
      </c>
      <c r="U20" s="122" t="s">
        <v>34</v>
      </c>
      <c r="V20" t="s">
        <v>35</v>
      </c>
    </row>
    <row r="21" spans="4:22" x14ac:dyDescent="0.25">
      <c r="D21" t="s">
        <v>28</v>
      </c>
      <c r="E21" t="s">
        <v>42</v>
      </c>
      <c r="F21" t="s">
        <v>45</v>
      </c>
      <c r="G21" t="s">
        <v>36</v>
      </c>
      <c r="H21" s="16">
        <v>25.3</v>
      </c>
      <c r="I21" s="17">
        <v>5</v>
      </c>
      <c r="J21" s="16">
        <v>24.4</v>
      </c>
      <c r="K21" s="16">
        <v>0.5</v>
      </c>
      <c r="L21" s="16">
        <v>0.67</v>
      </c>
      <c r="M21" s="16">
        <v>25</v>
      </c>
      <c r="N21" s="16">
        <v>833</v>
      </c>
      <c r="O21" s="16">
        <v>56</v>
      </c>
      <c r="P21" s="16" t="s">
        <v>37</v>
      </c>
      <c r="Q21" s="16">
        <v>95</v>
      </c>
      <c r="R21" s="16" t="s">
        <v>38</v>
      </c>
      <c r="S21" s="16">
        <v>2027</v>
      </c>
      <c r="T21" s="97" t="s">
        <v>33</v>
      </c>
      <c r="U21" s="122" t="s">
        <v>34</v>
      </c>
      <c r="V21" t="s">
        <v>35</v>
      </c>
    </row>
    <row r="22" spans="4:22" x14ac:dyDescent="0.25">
      <c r="D22" t="s">
        <v>28</v>
      </c>
      <c r="E22" t="s">
        <v>42</v>
      </c>
      <c r="F22" t="s">
        <v>45</v>
      </c>
      <c r="G22" t="s">
        <v>39</v>
      </c>
      <c r="H22" s="16">
        <v>32.9</v>
      </c>
      <c r="I22" s="17">
        <v>8</v>
      </c>
      <c r="J22" s="98">
        <v>50.7</v>
      </c>
      <c r="K22" s="16">
        <v>0.5</v>
      </c>
      <c r="L22" s="16">
        <v>0.67</v>
      </c>
      <c r="M22" s="16">
        <v>25</v>
      </c>
      <c r="N22" s="16">
        <v>1056</v>
      </c>
      <c r="O22" s="16">
        <v>56</v>
      </c>
      <c r="P22" s="16" t="s">
        <v>37</v>
      </c>
      <c r="Q22" s="16">
        <v>95</v>
      </c>
      <c r="R22" s="16" t="s">
        <v>40</v>
      </c>
      <c r="S22" s="16">
        <v>2025</v>
      </c>
      <c r="T22" s="97" t="s">
        <v>33</v>
      </c>
      <c r="U22" s="122" t="s">
        <v>41</v>
      </c>
      <c r="V22" t="s">
        <v>35</v>
      </c>
    </row>
    <row r="23" spans="4:22" x14ac:dyDescent="0.25">
      <c r="D23" t="s">
        <v>28</v>
      </c>
      <c r="E23" t="s">
        <v>42</v>
      </c>
      <c r="F23" t="s">
        <v>46</v>
      </c>
      <c r="G23" t="s">
        <v>31</v>
      </c>
      <c r="H23" s="16">
        <v>30.9</v>
      </c>
      <c r="I23" s="17">
        <v>5</v>
      </c>
      <c r="J23" s="16">
        <v>29.8</v>
      </c>
      <c r="K23" s="16">
        <v>0.5</v>
      </c>
      <c r="L23" s="16">
        <v>0.67</v>
      </c>
      <c r="M23" s="16">
        <v>25</v>
      </c>
      <c r="N23" s="16">
        <v>122</v>
      </c>
      <c r="O23" s="16">
        <v>92</v>
      </c>
      <c r="P23" s="16">
        <v>85</v>
      </c>
      <c r="Q23" s="16">
        <v>95</v>
      </c>
      <c r="R23" s="18" t="s">
        <v>32</v>
      </c>
      <c r="S23" s="16">
        <v>2030</v>
      </c>
      <c r="T23" s="97" t="s">
        <v>33</v>
      </c>
      <c r="U23" s="122" t="s">
        <v>34</v>
      </c>
      <c r="V23" t="s">
        <v>35</v>
      </c>
    </row>
    <row r="24" spans="4:22" x14ac:dyDescent="0.25">
      <c r="D24" t="s">
        <v>28</v>
      </c>
      <c r="E24" t="s">
        <v>42</v>
      </c>
      <c r="F24" t="s">
        <v>46</v>
      </c>
      <c r="G24" t="s">
        <v>36</v>
      </c>
      <c r="H24" s="16">
        <v>29.5</v>
      </c>
      <c r="I24" s="17">
        <v>5</v>
      </c>
      <c r="J24" s="16">
        <v>28.4</v>
      </c>
      <c r="K24" s="16">
        <v>0.5</v>
      </c>
      <c r="L24" s="16">
        <v>0.67</v>
      </c>
      <c r="M24" s="16">
        <v>25</v>
      </c>
      <c r="N24" s="16">
        <v>833</v>
      </c>
      <c r="O24" s="16">
        <v>56</v>
      </c>
      <c r="P24" s="16" t="s">
        <v>37</v>
      </c>
      <c r="Q24" s="16">
        <v>95</v>
      </c>
      <c r="R24" s="16" t="s">
        <v>38</v>
      </c>
      <c r="S24" s="16">
        <v>2027</v>
      </c>
      <c r="T24" s="97" t="s">
        <v>33</v>
      </c>
      <c r="U24" s="122" t="s">
        <v>34</v>
      </c>
      <c r="V24" t="s">
        <v>35</v>
      </c>
    </row>
    <row r="25" spans="4:22" x14ac:dyDescent="0.25">
      <c r="D25" t="s">
        <v>28</v>
      </c>
      <c r="E25" t="s">
        <v>42</v>
      </c>
      <c r="F25" t="s">
        <v>46</v>
      </c>
      <c r="G25" t="s">
        <v>39</v>
      </c>
      <c r="H25" s="16">
        <v>38.299999999999997</v>
      </c>
      <c r="I25" s="17">
        <v>8</v>
      </c>
      <c r="J25" s="98">
        <v>59.1</v>
      </c>
      <c r="K25" s="16">
        <v>0.5</v>
      </c>
      <c r="L25" s="16">
        <v>0.67</v>
      </c>
      <c r="M25" s="16">
        <v>25</v>
      </c>
      <c r="N25" s="16">
        <v>1056</v>
      </c>
      <c r="O25" s="16">
        <v>56</v>
      </c>
      <c r="P25" s="16" t="s">
        <v>37</v>
      </c>
      <c r="Q25" s="16">
        <v>95</v>
      </c>
      <c r="R25" s="16" t="s">
        <v>40</v>
      </c>
      <c r="S25" s="16">
        <v>2025</v>
      </c>
      <c r="T25" s="97" t="s">
        <v>33</v>
      </c>
      <c r="U25" s="122" t="s">
        <v>41</v>
      </c>
      <c r="V25" t="s">
        <v>35</v>
      </c>
    </row>
    <row r="26" spans="4:22" x14ac:dyDescent="0.25">
      <c r="D26" t="s">
        <v>28</v>
      </c>
      <c r="E26" t="s">
        <v>42</v>
      </c>
      <c r="F26" t="s">
        <v>47</v>
      </c>
      <c r="G26" t="s">
        <v>31</v>
      </c>
      <c r="H26" s="16">
        <v>23.6</v>
      </c>
      <c r="I26" s="17">
        <v>5</v>
      </c>
      <c r="J26" s="16">
        <v>22.7</v>
      </c>
      <c r="K26" s="16">
        <v>0.5</v>
      </c>
      <c r="L26" s="16">
        <v>0.67</v>
      </c>
      <c r="M26" s="16">
        <v>25</v>
      </c>
      <c r="N26" s="16">
        <v>122</v>
      </c>
      <c r="O26" s="16">
        <v>92</v>
      </c>
      <c r="P26" s="16">
        <v>85</v>
      </c>
      <c r="Q26" s="16">
        <v>95</v>
      </c>
      <c r="R26" s="18" t="s">
        <v>32</v>
      </c>
      <c r="S26" s="16">
        <v>2030</v>
      </c>
      <c r="T26" s="97" t="s">
        <v>33</v>
      </c>
      <c r="U26" s="122" t="s">
        <v>34</v>
      </c>
      <c r="V26" t="s">
        <v>35</v>
      </c>
    </row>
    <row r="27" spans="4:22" x14ac:dyDescent="0.25">
      <c r="D27" t="s">
        <v>28</v>
      </c>
      <c r="E27" t="s">
        <v>42</v>
      </c>
      <c r="F27" t="s">
        <v>47</v>
      </c>
      <c r="G27" t="s">
        <v>36</v>
      </c>
      <c r="H27" s="16">
        <v>22.5</v>
      </c>
      <c r="I27" s="17">
        <v>5</v>
      </c>
      <c r="J27" s="16">
        <v>21.7</v>
      </c>
      <c r="K27" s="16">
        <v>0.5</v>
      </c>
      <c r="L27" s="16">
        <v>0.67</v>
      </c>
      <c r="M27" s="16">
        <v>25</v>
      </c>
      <c r="N27" s="16">
        <v>833</v>
      </c>
      <c r="O27" s="16">
        <v>56</v>
      </c>
      <c r="P27" s="16" t="s">
        <v>37</v>
      </c>
      <c r="Q27" s="16">
        <v>95</v>
      </c>
      <c r="R27" s="16" t="s">
        <v>38</v>
      </c>
      <c r="S27" s="16">
        <v>2027</v>
      </c>
      <c r="T27" s="97" t="s">
        <v>33</v>
      </c>
      <c r="U27" s="122" t="s">
        <v>34</v>
      </c>
      <c r="V27" t="s">
        <v>35</v>
      </c>
    </row>
    <row r="28" spans="4:22" x14ac:dyDescent="0.25">
      <c r="D28" t="s">
        <v>28</v>
      </c>
      <c r="E28" t="s">
        <v>42</v>
      </c>
      <c r="F28" t="s">
        <v>47</v>
      </c>
      <c r="G28" t="s">
        <v>39</v>
      </c>
      <c r="H28" s="16">
        <v>29.2</v>
      </c>
      <c r="I28" s="17">
        <v>8</v>
      </c>
      <c r="J28" s="98">
        <v>45.1</v>
      </c>
      <c r="K28" s="16">
        <v>0.5</v>
      </c>
      <c r="L28" s="16">
        <v>0.67</v>
      </c>
      <c r="M28" s="16">
        <v>25</v>
      </c>
      <c r="N28" s="16">
        <v>1056</v>
      </c>
      <c r="O28" s="16">
        <v>56</v>
      </c>
      <c r="P28" s="16" t="s">
        <v>37</v>
      </c>
      <c r="Q28" s="16">
        <v>95</v>
      </c>
      <c r="R28" s="16" t="s">
        <v>40</v>
      </c>
      <c r="S28" s="16">
        <v>2025</v>
      </c>
      <c r="T28" s="97" t="s">
        <v>33</v>
      </c>
      <c r="U28" s="122" t="s">
        <v>41</v>
      </c>
      <c r="V28" t="s">
        <v>35</v>
      </c>
    </row>
    <row r="29" spans="4:22" x14ac:dyDescent="0.25">
      <c r="D29" t="s">
        <v>28</v>
      </c>
      <c r="E29" t="s">
        <v>42</v>
      </c>
      <c r="F29" t="s">
        <v>48</v>
      </c>
      <c r="G29" t="s">
        <v>31</v>
      </c>
      <c r="H29" s="16">
        <v>24.9</v>
      </c>
      <c r="I29" s="17">
        <v>5</v>
      </c>
      <c r="J29" s="98">
        <v>29</v>
      </c>
      <c r="K29" s="16">
        <v>0.5</v>
      </c>
      <c r="L29" s="16">
        <v>0.67</v>
      </c>
      <c r="M29" s="16">
        <v>25</v>
      </c>
      <c r="N29" s="16">
        <v>122</v>
      </c>
      <c r="O29" s="16">
        <v>92</v>
      </c>
      <c r="P29" s="16">
        <v>85</v>
      </c>
      <c r="Q29" s="16">
        <v>95</v>
      </c>
      <c r="R29" s="18" t="s">
        <v>32</v>
      </c>
      <c r="S29" s="16">
        <v>2030</v>
      </c>
      <c r="T29" s="97" t="s">
        <v>33</v>
      </c>
      <c r="U29" s="122" t="s">
        <v>34</v>
      </c>
      <c r="V29" t="s">
        <v>35</v>
      </c>
    </row>
    <row r="30" spans="4:22" x14ac:dyDescent="0.25">
      <c r="D30" t="s">
        <v>28</v>
      </c>
      <c r="E30" t="s">
        <v>42</v>
      </c>
      <c r="F30" t="s">
        <v>48</v>
      </c>
      <c r="G30" t="s">
        <v>36</v>
      </c>
      <c r="H30" s="16">
        <v>23.8</v>
      </c>
      <c r="I30" s="17">
        <v>5</v>
      </c>
      <c r="J30" s="16">
        <v>22.9</v>
      </c>
      <c r="K30" s="16">
        <v>0.5</v>
      </c>
      <c r="L30" s="16">
        <v>0.67</v>
      </c>
      <c r="M30" s="16">
        <v>25</v>
      </c>
      <c r="N30" s="16">
        <v>833</v>
      </c>
      <c r="O30" s="16">
        <v>56</v>
      </c>
      <c r="P30" s="16" t="s">
        <v>37</v>
      </c>
      <c r="Q30" s="16">
        <v>95</v>
      </c>
      <c r="R30" s="16" t="s">
        <v>38</v>
      </c>
      <c r="S30" s="16">
        <v>2027</v>
      </c>
      <c r="T30" s="97" t="s">
        <v>33</v>
      </c>
      <c r="U30" s="122" t="s">
        <v>34</v>
      </c>
      <c r="V30" t="s">
        <v>35</v>
      </c>
    </row>
    <row r="31" spans="4:22" x14ac:dyDescent="0.25">
      <c r="D31" t="s">
        <v>28</v>
      </c>
      <c r="E31" t="s">
        <v>42</v>
      </c>
      <c r="F31" t="s">
        <v>48</v>
      </c>
      <c r="G31" t="s">
        <v>39</v>
      </c>
      <c r="H31" s="16">
        <v>30.9</v>
      </c>
      <c r="I31" s="17">
        <v>8</v>
      </c>
      <c r="J31" s="98">
        <v>47.6</v>
      </c>
      <c r="K31" s="16">
        <v>0.5</v>
      </c>
      <c r="L31" s="16">
        <v>0.67</v>
      </c>
      <c r="M31" s="16">
        <v>25</v>
      </c>
      <c r="N31" s="16">
        <v>1056</v>
      </c>
      <c r="O31" s="16">
        <v>56</v>
      </c>
      <c r="P31" s="16" t="s">
        <v>37</v>
      </c>
      <c r="Q31" s="16">
        <v>95</v>
      </c>
      <c r="R31" s="16" t="s">
        <v>40</v>
      </c>
      <c r="S31" s="16">
        <v>2025</v>
      </c>
      <c r="T31" s="97" t="s">
        <v>33</v>
      </c>
      <c r="U31" s="122" t="s">
        <v>41</v>
      </c>
      <c r="V31" t="s">
        <v>35</v>
      </c>
    </row>
    <row r="32" spans="4:22" x14ac:dyDescent="0.25">
      <c r="D32" t="s">
        <v>28</v>
      </c>
      <c r="E32" t="s">
        <v>29</v>
      </c>
      <c r="F32" t="s">
        <v>49</v>
      </c>
      <c r="G32" t="s">
        <v>31</v>
      </c>
      <c r="H32" s="16">
        <v>21.4</v>
      </c>
      <c r="I32" s="17">
        <v>5</v>
      </c>
      <c r="J32" s="16">
        <v>20.6</v>
      </c>
      <c r="K32" s="16">
        <v>0.5</v>
      </c>
      <c r="L32" s="16">
        <v>0.67</v>
      </c>
      <c r="M32" s="16">
        <v>25</v>
      </c>
      <c r="N32" s="16">
        <v>122</v>
      </c>
      <c r="O32" s="16">
        <v>92</v>
      </c>
      <c r="P32" s="16">
        <v>85</v>
      </c>
      <c r="Q32" s="16">
        <v>95</v>
      </c>
      <c r="R32" s="18" t="s">
        <v>32</v>
      </c>
      <c r="S32" s="16">
        <v>2030</v>
      </c>
      <c r="T32" s="97" t="s">
        <v>33</v>
      </c>
      <c r="U32" s="122" t="s">
        <v>34</v>
      </c>
      <c r="V32" t="s">
        <v>35</v>
      </c>
    </row>
    <row r="33" spans="2:22" x14ac:dyDescent="0.25">
      <c r="D33" t="s">
        <v>28</v>
      </c>
      <c r="E33" t="s">
        <v>29</v>
      </c>
      <c r="F33" t="s">
        <v>49</v>
      </c>
      <c r="G33" t="s">
        <v>36</v>
      </c>
      <c r="H33" s="16">
        <v>20.399999999999999</v>
      </c>
      <c r="I33" s="17">
        <v>5</v>
      </c>
      <c r="J33" s="16">
        <v>19.7</v>
      </c>
      <c r="K33" s="16">
        <v>0.5</v>
      </c>
      <c r="L33" s="16">
        <v>0.67</v>
      </c>
      <c r="M33" s="16">
        <v>25</v>
      </c>
      <c r="N33" s="16">
        <v>833</v>
      </c>
      <c r="O33" s="16">
        <v>56</v>
      </c>
      <c r="P33" s="16" t="s">
        <v>37</v>
      </c>
      <c r="Q33" s="16">
        <v>95</v>
      </c>
      <c r="R33" s="16" t="s">
        <v>38</v>
      </c>
      <c r="S33" s="16">
        <v>2027</v>
      </c>
      <c r="T33" s="97" t="s">
        <v>33</v>
      </c>
      <c r="U33" s="122" t="s">
        <v>34</v>
      </c>
      <c r="V33" t="s">
        <v>35</v>
      </c>
    </row>
    <row r="34" spans="2:22" x14ac:dyDescent="0.25">
      <c r="D34" t="s">
        <v>28</v>
      </c>
      <c r="E34" t="s">
        <v>29</v>
      </c>
      <c r="F34" t="s">
        <v>49</v>
      </c>
      <c r="G34" t="s">
        <v>39</v>
      </c>
      <c r="H34" s="16">
        <v>26.5</v>
      </c>
      <c r="I34" s="17">
        <v>8</v>
      </c>
      <c r="J34" s="98">
        <v>40.9</v>
      </c>
      <c r="K34" s="16">
        <v>0.5</v>
      </c>
      <c r="L34" s="16">
        <v>0.67</v>
      </c>
      <c r="M34" s="16">
        <v>25</v>
      </c>
      <c r="N34" s="16">
        <v>1056</v>
      </c>
      <c r="O34" s="16">
        <v>56</v>
      </c>
      <c r="P34" s="16" t="s">
        <v>37</v>
      </c>
      <c r="Q34" s="16">
        <v>95</v>
      </c>
      <c r="R34" s="16" t="s">
        <v>40</v>
      </c>
      <c r="S34" s="16">
        <v>2025</v>
      </c>
      <c r="T34" s="97" t="s">
        <v>33</v>
      </c>
      <c r="U34" s="122" t="s">
        <v>41</v>
      </c>
      <c r="V34" t="s">
        <v>35</v>
      </c>
    </row>
    <row r="35" spans="2:22" x14ac:dyDescent="0.25">
      <c r="D35" t="s">
        <v>28</v>
      </c>
      <c r="E35" t="s">
        <v>42</v>
      </c>
      <c r="F35" t="s">
        <v>50</v>
      </c>
      <c r="G35" t="s">
        <v>31</v>
      </c>
      <c r="H35" s="16">
        <v>21.4</v>
      </c>
      <c r="I35" s="17">
        <v>5</v>
      </c>
      <c r="J35" s="16">
        <v>20.6</v>
      </c>
      <c r="K35" s="16">
        <v>0.5</v>
      </c>
      <c r="L35" s="16">
        <v>0.67</v>
      </c>
      <c r="M35" s="16">
        <v>25</v>
      </c>
      <c r="N35" s="16">
        <v>122</v>
      </c>
      <c r="O35" s="16">
        <v>92</v>
      </c>
      <c r="P35" s="16">
        <v>85</v>
      </c>
      <c r="Q35" s="16">
        <v>95</v>
      </c>
      <c r="R35" s="18" t="s">
        <v>32</v>
      </c>
      <c r="S35" s="16">
        <v>2030</v>
      </c>
      <c r="T35" s="97" t="s">
        <v>33</v>
      </c>
      <c r="U35" s="122" t="s">
        <v>34</v>
      </c>
      <c r="V35" t="s">
        <v>35</v>
      </c>
    </row>
    <row r="36" spans="2:22" x14ac:dyDescent="0.25">
      <c r="D36" t="s">
        <v>28</v>
      </c>
      <c r="E36" t="s">
        <v>42</v>
      </c>
      <c r="F36" t="s">
        <v>50</v>
      </c>
      <c r="G36" t="s">
        <v>36</v>
      </c>
      <c r="H36" s="16">
        <v>20.399999999999999</v>
      </c>
      <c r="I36" s="17">
        <v>5</v>
      </c>
      <c r="J36" s="16">
        <v>19.7</v>
      </c>
      <c r="K36" s="16">
        <v>0.5</v>
      </c>
      <c r="L36" s="16">
        <v>0.67</v>
      </c>
      <c r="M36" s="16">
        <v>25</v>
      </c>
      <c r="N36" s="16">
        <v>833</v>
      </c>
      <c r="O36" s="16">
        <v>56</v>
      </c>
      <c r="P36" s="16" t="s">
        <v>37</v>
      </c>
      <c r="Q36" s="16">
        <v>95</v>
      </c>
      <c r="R36" s="16" t="s">
        <v>38</v>
      </c>
      <c r="S36" s="16">
        <v>2027</v>
      </c>
      <c r="T36" s="97" t="s">
        <v>33</v>
      </c>
      <c r="U36" s="122" t="s">
        <v>34</v>
      </c>
      <c r="V36" t="s">
        <v>35</v>
      </c>
    </row>
    <row r="37" spans="2:22" x14ac:dyDescent="0.25">
      <c r="D37" t="s">
        <v>28</v>
      </c>
      <c r="E37" t="s">
        <v>42</v>
      </c>
      <c r="F37" t="s">
        <v>50</v>
      </c>
      <c r="G37" t="s">
        <v>39</v>
      </c>
      <c r="H37" s="16">
        <v>26.5</v>
      </c>
      <c r="I37" s="17">
        <v>8</v>
      </c>
      <c r="J37" s="98">
        <v>40.9</v>
      </c>
      <c r="K37" s="16">
        <v>0.5</v>
      </c>
      <c r="L37" s="16">
        <v>0.67</v>
      </c>
      <c r="M37" s="16">
        <v>25</v>
      </c>
      <c r="N37" s="16">
        <v>1056</v>
      </c>
      <c r="O37" s="16">
        <v>56</v>
      </c>
      <c r="P37" s="16" t="s">
        <v>37</v>
      </c>
      <c r="Q37" s="16">
        <v>95</v>
      </c>
      <c r="R37" s="16" t="s">
        <v>40</v>
      </c>
      <c r="S37" s="16">
        <v>2025</v>
      </c>
      <c r="T37" s="97" t="s">
        <v>33</v>
      </c>
      <c r="U37" s="122" t="s">
        <v>41</v>
      </c>
      <c r="V37" t="s">
        <v>35</v>
      </c>
    </row>
    <row r="38" spans="2:22" x14ac:dyDescent="0.25">
      <c r="D38" t="s">
        <v>28</v>
      </c>
      <c r="E38" t="s">
        <v>42</v>
      </c>
      <c r="F38" t="s">
        <v>51</v>
      </c>
      <c r="G38" t="s">
        <v>52</v>
      </c>
      <c r="H38" s="98">
        <f>38.9*ConvertUSDtoEUR*INDEX(CostIndex[CPI],MATCH(2019,CostIndex[YEAR],0))/INDEX(CostIndex[CPI],MATCH(2005,CostIndex[YEAR],0))</f>
        <v>36.941647597253997</v>
      </c>
      <c r="I38" s="17" t="s">
        <v>53</v>
      </c>
      <c r="J38" s="16" t="s">
        <v>54</v>
      </c>
      <c r="K38" s="16">
        <v>4.7</v>
      </c>
      <c r="L38" s="16">
        <v>0.67</v>
      </c>
      <c r="M38" s="16">
        <v>25</v>
      </c>
      <c r="N38" s="16"/>
      <c r="O38" s="16">
        <v>3.8</v>
      </c>
      <c r="P38" s="16">
        <v>90</v>
      </c>
      <c r="Q38" s="16"/>
      <c r="R38" s="16"/>
      <c r="S38" s="16"/>
      <c r="U38" s="16"/>
    </row>
    <row r="39" spans="2:22" x14ac:dyDescent="0.25">
      <c r="I39" s="15"/>
    </row>
    <row r="40" spans="2:22" ht="18" thickBot="1" x14ac:dyDescent="0.35">
      <c r="B40" s="94" t="s">
        <v>55</v>
      </c>
      <c r="C40" s="94"/>
      <c r="D40" s="94"/>
      <c r="E40" s="94"/>
      <c r="F40" s="94"/>
      <c r="G40" s="94"/>
      <c r="H40" s="94"/>
      <c r="I40" s="94"/>
      <c r="J40" s="94"/>
      <c r="K40" s="94"/>
      <c r="L40" s="94"/>
      <c r="M40" s="94"/>
      <c r="N40" s="94"/>
    </row>
    <row r="41" spans="2:22" ht="15.75" thickTop="1" x14ac:dyDescent="0.25">
      <c r="C41" s="14"/>
    </row>
    <row r="42" spans="2:22" ht="15.75" thickBot="1" x14ac:dyDescent="0.3">
      <c r="D42" t="s">
        <v>56</v>
      </c>
    </row>
    <row r="43" spans="2:22" ht="15.75" thickBot="1" x14ac:dyDescent="0.3">
      <c r="D43" s="1" t="s">
        <v>57</v>
      </c>
      <c r="E43" s="2" t="s">
        <v>58</v>
      </c>
      <c r="F43" s="5"/>
      <c r="G43" s="5"/>
      <c r="H43" s="5"/>
      <c r="I43" s="5"/>
      <c r="J43" s="5"/>
      <c r="K43" s="5"/>
      <c r="L43" s="5"/>
      <c r="M43" s="5"/>
      <c r="N43" s="6"/>
    </row>
    <row r="44" spans="2:22" x14ac:dyDescent="0.25">
      <c r="D44" s="1">
        <v>1</v>
      </c>
      <c r="E44" s="4" t="s">
        <v>59</v>
      </c>
      <c r="F44" s="8"/>
      <c r="G44" s="8"/>
      <c r="H44" s="8"/>
      <c r="I44" s="8"/>
      <c r="J44" s="8"/>
      <c r="K44" s="8"/>
      <c r="L44" s="8"/>
      <c r="M44" s="8"/>
      <c r="N44" s="9"/>
    </row>
    <row r="45" spans="2:22" x14ac:dyDescent="0.25">
      <c r="D45" s="3">
        <v>2</v>
      </c>
      <c r="E45" s="4" t="s">
        <v>60</v>
      </c>
      <c r="N45" s="10"/>
    </row>
    <row r="46" spans="2:22" x14ac:dyDescent="0.25">
      <c r="D46" s="3">
        <v>3</v>
      </c>
      <c r="E46" s="4" t="s">
        <v>61</v>
      </c>
      <c r="N46" s="10"/>
    </row>
    <row r="47" spans="2:22" x14ac:dyDescent="0.25">
      <c r="D47" s="3">
        <v>4</v>
      </c>
      <c r="E47" s="4" t="s">
        <v>62</v>
      </c>
      <c r="N47" s="10"/>
    </row>
    <row r="48" spans="2:22" x14ac:dyDescent="0.25">
      <c r="D48" s="3">
        <v>5</v>
      </c>
      <c r="E48" s="4" t="s">
        <v>63</v>
      </c>
      <c r="N48" s="10"/>
    </row>
    <row r="49" spans="4:14" x14ac:dyDescent="0.25">
      <c r="D49" s="3">
        <v>6</v>
      </c>
      <c r="E49" s="4" t="s">
        <v>64</v>
      </c>
      <c r="N49" s="10"/>
    </row>
    <row r="50" spans="4:14" x14ac:dyDescent="0.25">
      <c r="D50" s="3">
        <v>7</v>
      </c>
      <c r="E50" s="4" t="s">
        <v>65</v>
      </c>
      <c r="N50" s="10"/>
    </row>
    <row r="51" spans="4:14" x14ac:dyDescent="0.25">
      <c r="D51" s="3">
        <v>8</v>
      </c>
      <c r="E51" s="4" t="s">
        <v>66</v>
      </c>
      <c r="N51" s="10"/>
    </row>
    <row r="52" spans="4:14" x14ac:dyDescent="0.25">
      <c r="D52" s="3"/>
      <c r="E52" s="4"/>
      <c r="N52" s="10"/>
    </row>
    <row r="53" spans="4:14" ht="15.75" thickBot="1" x14ac:dyDescent="0.3">
      <c r="D53" s="7"/>
      <c r="E53" s="11"/>
      <c r="F53" s="12"/>
      <c r="G53" s="12"/>
      <c r="H53" s="12"/>
      <c r="I53" s="12"/>
      <c r="J53" s="12"/>
      <c r="K53" s="12"/>
      <c r="L53" s="12"/>
      <c r="M53" s="12"/>
      <c r="N53" s="13"/>
    </row>
  </sheetData>
  <phoneticPr fontId="5" type="noConversion"/>
  <pageMargins left="0.7" right="0.7" top="0.75" bottom="0.75" header="0.3" footer="0.3"/>
  <pageSetup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28B52-ED97-4336-9A9E-89AF9C95BCB0}">
  <dimension ref="B2:AJ30"/>
  <sheetViews>
    <sheetView zoomScale="70" zoomScaleNormal="70" workbookViewId="0">
      <selection activeCell="G50" sqref="G50"/>
    </sheetView>
  </sheetViews>
  <sheetFormatPr defaultRowHeight="15" x14ac:dyDescent="0.25"/>
  <cols>
    <col min="3" max="3" width="5.5703125" customWidth="1"/>
    <col min="4" max="4" width="9.140625" customWidth="1"/>
    <col min="5" max="5" width="11.5703125" customWidth="1"/>
    <col min="6" max="6" width="17.140625" customWidth="1"/>
    <col min="7" max="7" width="36.85546875" customWidth="1"/>
    <col min="8" max="10" width="12.42578125" customWidth="1"/>
    <col min="11" max="11" width="14.7109375" customWidth="1"/>
    <col min="12" max="14" width="13.42578125" customWidth="1"/>
    <col min="15" max="15" width="26.5703125" customWidth="1"/>
    <col min="16" max="17" width="14.5703125" customWidth="1"/>
    <col min="18" max="18" width="13.85546875" customWidth="1"/>
    <col min="19" max="19" width="11.7109375" customWidth="1"/>
    <col min="20" max="21" width="13.140625" customWidth="1"/>
    <col min="22" max="22" width="12.140625" customWidth="1"/>
    <col min="23" max="23" width="12.5703125" customWidth="1"/>
    <col min="24" max="24" width="13.140625" customWidth="1"/>
    <col min="25" max="25" width="15.42578125" customWidth="1"/>
    <col min="26" max="26" width="15.85546875" customWidth="1"/>
    <col min="27" max="27" width="14.5703125" customWidth="1"/>
    <col min="28" max="28" width="15.85546875" customWidth="1"/>
    <col min="29" max="29" width="19.42578125" customWidth="1"/>
    <col min="30" max="30" width="19.85546875" customWidth="1"/>
    <col min="31" max="31" width="5.42578125" customWidth="1"/>
    <col min="32" max="32" width="7" customWidth="1"/>
    <col min="33" max="33" width="13.7109375" customWidth="1"/>
    <col min="34" max="34" width="5.42578125" customWidth="1"/>
    <col min="35" max="35" width="19.28515625" customWidth="1"/>
    <col min="36" max="36" width="46.85546875" customWidth="1"/>
  </cols>
  <sheetData>
    <row r="2" spans="2:36" ht="18" thickBot="1" x14ac:dyDescent="0.35">
      <c r="B2" s="77" t="s">
        <v>4</v>
      </c>
      <c r="C2" s="77"/>
      <c r="D2" s="77"/>
      <c r="E2" s="77"/>
      <c r="F2" s="77"/>
      <c r="G2" s="77"/>
      <c r="H2" s="77"/>
      <c r="I2" s="77"/>
      <c r="J2" s="77"/>
      <c r="K2" s="77"/>
      <c r="L2" s="77"/>
      <c r="M2" s="77"/>
      <c r="N2" s="77"/>
      <c r="O2" s="77"/>
      <c r="V2" s="97"/>
    </row>
    <row r="3" spans="2:36" ht="15.75" thickTop="1" x14ac:dyDescent="0.25">
      <c r="B3" s="95" t="s">
        <v>67</v>
      </c>
      <c r="C3" s="96"/>
      <c r="D3" s="96"/>
      <c r="E3" s="96"/>
      <c r="F3" s="96"/>
      <c r="G3" s="96"/>
      <c r="H3" s="96"/>
      <c r="I3" s="96"/>
      <c r="J3" s="96"/>
      <c r="K3" s="96"/>
      <c r="L3" s="96"/>
      <c r="M3" s="96"/>
      <c r="N3" s="96"/>
      <c r="O3" s="96"/>
      <c r="V3" s="97"/>
    </row>
    <row r="4" spans="2:36" x14ac:dyDescent="0.25">
      <c r="V4" s="97"/>
    </row>
    <row r="5" spans="2:36" ht="18" thickBot="1" x14ac:dyDescent="0.35">
      <c r="B5" s="94" t="s">
        <v>6</v>
      </c>
      <c r="C5" s="94"/>
      <c r="D5" s="94"/>
      <c r="E5" s="94"/>
      <c r="F5" s="94"/>
      <c r="G5" s="94"/>
      <c r="H5" s="94"/>
      <c r="I5" s="94"/>
      <c r="J5" s="94"/>
      <c r="K5" s="94"/>
      <c r="L5" s="94"/>
      <c r="M5" s="94"/>
      <c r="N5" s="94"/>
      <c r="O5" s="94"/>
      <c r="V5" s="97"/>
    </row>
    <row r="6" spans="2:36" ht="18" thickTop="1" x14ac:dyDescent="0.3">
      <c r="B6" s="113"/>
      <c r="C6" s="113"/>
      <c r="D6" s="113"/>
      <c r="E6" s="113"/>
      <c r="F6" s="113"/>
      <c r="G6" s="113"/>
      <c r="H6" s="113"/>
      <c r="I6" s="113"/>
      <c r="J6" s="113"/>
      <c r="K6" s="113"/>
      <c r="L6" s="113"/>
      <c r="M6" s="113"/>
      <c r="N6" s="113"/>
      <c r="O6" s="113"/>
      <c r="V6" s="97"/>
    </row>
    <row r="7" spans="2:36" x14ac:dyDescent="0.25">
      <c r="D7" s="92" t="s">
        <v>68</v>
      </c>
      <c r="E7" s="92"/>
      <c r="F7" s="92"/>
      <c r="G7" s="92"/>
      <c r="H7" s="92"/>
      <c r="I7" s="92"/>
      <c r="J7" s="92"/>
      <c r="K7" s="92"/>
      <c r="L7" s="92"/>
      <c r="M7" s="92"/>
      <c r="N7" s="92"/>
      <c r="O7" s="92"/>
      <c r="P7" s="92"/>
      <c r="Q7" s="92"/>
      <c r="R7" s="92"/>
      <c r="S7" s="92"/>
      <c r="T7" s="92"/>
      <c r="U7" s="92"/>
      <c r="V7" s="92"/>
    </row>
    <row r="9" spans="2:36" s="102" customFormat="1" ht="27.6" customHeight="1" x14ac:dyDescent="0.25">
      <c r="D9" s="114" t="s">
        <v>9</v>
      </c>
      <c r="E9" s="114" t="s">
        <v>10</v>
      </c>
      <c r="F9" s="114" t="s">
        <v>69</v>
      </c>
      <c r="G9" s="114" t="s">
        <v>12</v>
      </c>
      <c r="H9" s="114" t="s">
        <v>70</v>
      </c>
      <c r="I9" s="114" t="s">
        <v>71</v>
      </c>
      <c r="J9" s="114" t="s">
        <v>72</v>
      </c>
      <c r="K9" s="114" t="s">
        <v>73</v>
      </c>
      <c r="L9" s="114" t="s">
        <v>74</v>
      </c>
      <c r="M9" s="114" t="s">
        <v>75</v>
      </c>
      <c r="N9" s="114" t="s">
        <v>76</v>
      </c>
      <c r="O9" s="115" t="s">
        <v>77</v>
      </c>
      <c r="P9" s="115" t="s">
        <v>78</v>
      </c>
      <c r="Q9" s="115" t="s">
        <v>79</v>
      </c>
      <c r="R9" s="114" t="s">
        <v>80</v>
      </c>
      <c r="S9" s="114" t="s">
        <v>81</v>
      </c>
      <c r="T9" s="114" t="s">
        <v>82</v>
      </c>
      <c r="U9" s="114" t="s">
        <v>83</v>
      </c>
      <c r="V9" s="114" t="s">
        <v>16</v>
      </c>
      <c r="W9" s="114" t="s">
        <v>17</v>
      </c>
      <c r="X9" s="114" t="s">
        <v>18</v>
      </c>
      <c r="Y9" s="114" t="s">
        <v>84</v>
      </c>
      <c r="Z9" s="114" t="s">
        <v>85</v>
      </c>
      <c r="AA9" s="114" t="s">
        <v>19</v>
      </c>
      <c r="AB9" s="114" t="s">
        <v>20</v>
      </c>
      <c r="AC9" s="114" t="s">
        <v>86</v>
      </c>
      <c r="AD9" s="114" t="s">
        <v>22</v>
      </c>
      <c r="AE9" s="114" t="s">
        <v>87</v>
      </c>
      <c r="AF9" s="114" t="s">
        <v>23</v>
      </c>
      <c r="AG9" s="114" t="s">
        <v>24</v>
      </c>
      <c r="AH9" s="114" t="s">
        <v>25</v>
      </c>
      <c r="AI9" s="114" t="s">
        <v>26</v>
      </c>
      <c r="AJ9" s="114" t="s">
        <v>27</v>
      </c>
    </row>
    <row r="10" spans="2:36" x14ac:dyDescent="0.25">
      <c r="D10" t="s">
        <v>88</v>
      </c>
      <c r="E10" s="103" t="s">
        <v>89</v>
      </c>
      <c r="F10" s="103" t="s">
        <v>90</v>
      </c>
      <c r="G10" s="103" t="s">
        <v>91</v>
      </c>
      <c r="H10" s="116">
        <v>498</v>
      </c>
      <c r="I10" s="116">
        <v>396</v>
      </c>
      <c r="J10" s="116">
        <v>2018</v>
      </c>
      <c r="K10" s="116">
        <v>1.25</v>
      </c>
      <c r="L10" s="118" cm="1">
        <f t="array" ref="L10">Table178[[#This Row],[CapEx, £Bn]]*ConvertGBPtoEUR</f>
        <v>1.4124999999999999</v>
      </c>
      <c r="M10" s="118">
        <f>Table178[[#This Row],[CapEx, €Bn]]*INDEX(CostIndex[CPI],MATCH(2019,CostIndex[YEAR],0))/INDEX(CostIndex[CPI],MATCH(Table178[[#This Row],[Cost Year]],CostIndex[YEAR],0))</f>
        <v>1.4253279515640769</v>
      </c>
      <c r="N10" s="116">
        <v>4.5999999999999996</v>
      </c>
      <c r="O10" s="116">
        <v>4.0999999999999996</v>
      </c>
      <c r="P10" s="117">
        <f>Table178[[#This Row],[CapEx, €Bn]]*1000000/Table178[[#This Row],[Net capacity (exc. C-cap), Mwe]]</f>
        <v>3566.9191919191912</v>
      </c>
      <c r="Q10" s="121">
        <f>Table178[[#This Row],[CapEx (€/MWe) , €/kW H2 HHV]]*INDEX(CostIndex[CPI],MATCH(2019,CostIndex[YEAR],0))/INDEX(CostIndex[CPI],MATCH(Table178[[#This Row],[Cost Year]],CostIndex[YEAR],0))</f>
        <v>3599.3130090001932</v>
      </c>
      <c r="R10" s="116"/>
      <c r="S10" s="118">
        <v>5.0999999999999996</v>
      </c>
      <c r="T10" s="117">
        <v>82.1</v>
      </c>
      <c r="U10" s="117">
        <f>Table178[[#This Row],[Variable Opex non fuel (€/y)]]*INDEX(CostIndex[CPI],MATCH(2019,CostIndex[YEAR],0))/INDEX(CostIndex[CPI],MATCH(Table178[[#This Row],[Cost Year]],CostIndex[YEAR],0))</f>
        <v>82.845610494450057</v>
      </c>
      <c r="V10" s="118">
        <f>Table178[[#This Row],[Total CO2 produced, MtCO2/y]]</f>
        <v>4.5999999999999996</v>
      </c>
      <c r="W10" s="116">
        <v>0.67</v>
      </c>
      <c r="X10" s="116">
        <v>30</v>
      </c>
      <c r="Y10" s="116">
        <v>38.700000000000003</v>
      </c>
      <c r="Z10" s="116">
        <v>30.8</v>
      </c>
      <c r="AA10" s="116"/>
      <c r="AB10" s="116"/>
      <c r="AC10" s="116">
        <v>90</v>
      </c>
      <c r="AD10" s="116">
        <v>95</v>
      </c>
      <c r="AE10" s="116">
        <v>90</v>
      </c>
      <c r="AF10" s="119" t="s">
        <v>92</v>
      </c>
      <c r="AG10" s="116">
        <v>2030</v>
      </c>
      <c r="AH10" s="116"/>
      <c r="AI10" s="123" t="s">
        <v>41</v>
      </c>
      <c r="AJ10" s="116" t="s">
        <v>93</v>
      </c>
    </row>
    <row r="11" spans="2:36" x14ac:dyDescent="0.25">
      <c r="D11" t="s">
        <v>88</v>
      </c>
      <c r="E11" s="103" t="s">
        <v>89</v>
      </c>
      <c r="F11" s="103" t="s">
        <v>94</v>
      </c>
      <c r="G11" s="103" t="s">
        <v>95</v>
      </c>
      <c r="H11" s="116">
        <v>598</v>
      </c>
      <c r="I11" s="116">
        <v>402</v>
      </c>
      <c r="J11" s="116">
        <v>2018</v>
      </c>
      <c r="K11" s="116">
        <v>1.45</v>
      </c>
      <c r="L11" s="118" cm="1">
        <f t="array" ref="L11">Table178[[#This Row],[CapEx, £Bn]]*ConvertGBPtoEUR</f>
        <v>1.6384999999999998</v>
      </c>
      <c r="M11" s="118">
        <f>Table178[[#This Row],[CapEx, €Bn]]*INDEX(CostIndex[CPI],MATCH(2019,CostIndex[YEAR],0))/INDEX(CostIndex[CPI],MATCH(Table178[[#This Row],[Cost Year]],CostIndex[YEAR],0))</f>
        <v>1.653380423814329</v>
      </c>
      <c r="N11" s="116">
        <v>4.5999999999999996</v>
      </c>
      <c r="O11" s="116">
        <v>4.0999999999999996</v>
      </c>
      <c r="P11" s="117">
        <f>Table178[[#This Row],[CapEx, €Bn]]*1000000/Table178[[#This Row],[Net capacity (exc. C-cap), Mwe]]</f>
        <v>4075.8706467661686</v>
      </c>
      <c r="Q11" s="121">
        <f>Table178[[#This Row],[CapEx (€/MWe) , €/kW H2 HHV]]*INDEX(CostIndex[CPI],MATCH(2019,CostIndex[YEAR],0))/INDEX(CostIndex[CPI],MATCH(Table178[[#This Row],[Cost Year]],CostIndex[YEAR],0))</f>
        <v>4112.8866264038033</v>
      </c>
      <c r="R11" s="116"/>
      <c r="S11" s="118">
        <v>5</v>
      </c>
      <c r="T11" s="117">
        <v>81.5</v>
      </c>
      <c r="U11" s="117">
        <f>Table178[[#This Row],[Variable Opex non fuel (€/y)]]*INDEX(CostIndex[CPI],MATCH(2019,CostIndex[YEAR],0))/INDEX(CostIndex[CPI],MATCH(Table178[[#This Row],[Cost Year]],CostIndex[YEAR],0))</f>
        <v>82.240161453077704</v>
      </c>
      <c r="V11" s="118">
        <f>Table178[[#This Row],[Total CO2 produced, MtCO2/y]]</f>
        <v>4.5999999999999996</v>
      </c>
      <c r="W11" s="116">
        <v>0.67</v>
      </c>
      <c r="X11" s="116">
        <v>30</v>
      </c>
      <c r="Y11" s="116">
        <v>45</v>
      </c>
      <c r="Z11" s="116">
        <v>31.2</v>
      </c>
      <c r="AA11" s="116"/>
      <c r="AB11" s="116"/>
      <c r="AC11" s="116">
        <v>89.9</v>
      </c>
      <c r="AD11" s="116">
        <v>95</v>
      </c>
      <c r="AE11" s="116">
        <v>90</v>
      </c>
      <c r="AF11" s="116">
        <v>7</v>
      </c>
      <c r="AG11" s="116">
        <v>2035</v>
      </c>
      <c r="AH11" s="116"/>
      <c r="AI11" s="123" t="s">
        <v>34</v>
      </c>
      <c r="AJ11" s="116" t="s">
        <v>96</v>
      </c>
    </row>
    <row r="12" spans="2:36" x14ac:dyDescent="0.25">
      <c r="D12" t="s">
        <v>88</v>
      </c>
      <c r="E12" s="103" t="s">
        <v>89</v>
      </c>
      <c r="F12" s="103" t="s">
        <v>94</v>
      </c>
      <c r="G12" s="103" t="s">
        <v>97</v>
      </c>
      <c r="H12" s="116">
        <v>493</v>
      </c>
      <c r="I12" s="116">
        <v>356</v>
      </c>
      <c r="J12" s="116">
        <v>2018</v>
      </c>
      <c r="K12" s="116">
        <v>1.47</v>
      </c>
      <c r="L12" s="118" cm="1">
        <f t="array" ref="L12">Table178[[#This Row],[CapEx, £Bn]]*ConvertGBPtoEUR</f>
        <v>1.6610999999999998</v>
      </c>
      <c r="M12" s="118">
        <f>Table178[[#This Row],[CapEx, €Bn]]*INDEX(CostIndex[CPI],MATCH(2019,CostIndex[YEAR],0))/INDEX(CostIndex[CPI],MATCH(Table178[[#This Row],[Cost Year]],CostIndex[YEAR],0))</f>
        <v>1.6761856710393541</v>
      </c>
      <c r="N12" s="116">
        <v>2.9</v>
      </c>
      <c r="O12" s="116">
        <v>2.7</v>
      </c>
      <c r="P12" s="117">
        <f>Table178[[#This Row],[CapEx, €Bn]]*1000000/Table178[[#This Row],[Net capacity (exc. C-cap), Mwe]]</f>
        <v>4666.0112359550558</v>
      </c>
      <c r="Q12" s="121">
        <f>Table178[[#This Row],[CapEx (€/MWe) , €/kW H2 HHV]]*INDEX(CostIndex[CPI],MATCH(2019,CostIndex[YEAR],0))/INDEX(CostIndex[CPI],MATCH(Table178[[#This Row],[Cost Year]],CostIndex[YEAR],0))</f>
        <v>4708.3867164026806</v>
      </c>
      <c r="R12" s="116"/>
      <c r="S12" s="118">
        <v>5.3</v>
      </c>
      <c r="T12" s="117">
        <v>54.2</v>
      </c>
      <c r="U12" s="117">
        <f>Table178[[#This Row],[Variable Opex non fuel (€/y)]]*INDEX(CostIndex[CPI],MATCH(2019,CostIndex[YEAR],0))/INDEX(CostIndex[CPI],MATCH(Table178[[#This Row],[Cost Year]],CostIndex[YEAR],0))</f>
        <v>54.692230070635723</v>
      </c>
      <c r="V12" s="118">
        <f>Table178[[#This Row],[Total CO2 produced, MtCO2/y]]</f>
        <v>2.9</v>
      </c>
      <c r="W12" s="116">
        <v>0.67</v>
      </c>
      <c r="X12" s="116">
        <v>30</v>
      </c>
      <c r="Y12" s="116">
        <v>43</v>
      </c>
      <c r="Z12" s="116">
        <v>33.9</v>
      </c>
      <c r="AA12" s="116"/>
      <c r="AB12" s="116"/>
      <c r="AC12" s="116">
        <v>90.8</v>
      </c>
      <c r="AD12" s="116">
        <v>95</v>
      </c>
      <c r="AE12" s="116">
        <v>85</v>
      </c>
      <c r="AF12" s="116">
        <v>6</v>
      </c>
      <c r="AG12" s="116" t="s">
        <v>98</v>
      </c>
      <c r="AH12" s="116"/>
      <c r="AI12" s="123" t="s">
        <v>34</v>
      </c>
      <c r="AJ12" s="116" t="s">
        <v>99</v>
      </c>
    </row>
    <row r="13" spans="2:36" x14ac:dyDescent="0.25">
      <c r="D13" t="s">
        <v>88</v>
      </c>
      <c r="E13" s="103" t="s">
        <v>89</v>
      </c>
      <c r="F13" s="103" t="s">
        <v>94</v>
      </c>
      <c r="G13" s="103" t="s">
        <v>100</v>
      </c>
      <c r="H13" s="116"/>
      <c r="I13" s="116">
        <v>300</v>
      </c>
      <c r="J13" s="116">
        <v>2014</v>
      </c>
      <c r="K13" s="116">
        <v>0.83699999999999997</v>
      </c>
      <c r="L13" s="118" cm="1">
        <f t="array" ref="L13">Table178[[#This Row],[CapEx, £Bn]]*ConvertGBPtoEUR</f>
        <v>0.94580999999999982</v>
      </c>
      <c r="M13" s="118">
        <f>Table178[[#This Row],[CapEx, €Bn]]*INDEX(CostIndex[CPI],MATCH(2019,CostIndex[YEAR],0))/INDEX(CostIndex[CPI],MATCH(Table178[[#This Row],[Cost Year]],CostIndex[YEAR],0))</f>
        <v>0.96021319796954308</v>
      </c>
      <c r="N13" s="116"/>
      <c r="O13" s="116"/>
      <c r="P13" s="117">
        <v>2790</v>
      </c>
      <c r="Q13" s="121">
        <f>Table178[[#This Row],[CapEx (€/MWe) , €/kW H2 HHV]]*INDEX(CostIndex[CPI],MATCH(2019,CostIndex[YEAR],0))/INDEX(CostIndex[CPI],MATCH(Table178[[#This Row],[Cost Year]],CostIndex[YEAR],0))</f>
        <v>2832.4873096446699</v>
      </c>
      <c r="R13" s="116"/>
      <c r="S13" s="118">
        <v>5.2</v>
      </c>
      <c r="T13" s="116">
        <v>29</v>
      </c>
      <c r="U13" s="117">
        <f>Table178[[#This Row],[Variable Opex non fuel (€/y)]]*INDEX(CostIndex[CPI],MATCH(2019,CostIndex[YEAR],0))/INDEX(CostIndex[CPI],MATCH(Table178[[#This Row],[Cost Year]],CostIndex[YEAR],0))</f>
        <v>29.441624365482234</v>
      </c>
      <c r="V13" s="116"/>
      <c r="W13" s="116">
        <v>0.67</v>
      </c>
      <c r="X13" s="116">
        <v>30</v>
      </c>
      <c r="Y13" s="116">
        <v>43.9</v>
      </c>
      <c r="Z13" s="116">
        <v>40.4</v>
      </c>
      <c r="AA13" s="116"/>
      <c r="AB13" s="116"/>
      <c r="AC13" s="116">
        <v>92</v>
      </c>
      <c r="AD13" s="116">
        <v>95</v>
      </c>
      <c r="AE13" s="116">
        <v>85</v>
      </c>
      <c r="AF13" s="116">
        <v>5</v>
      </c>
      <c r="AG13" s="116">
        <v>2040</v>
      </c>
      <c r="AH13" s="116"/>
      <c r="AI13" s="123" t="s">
        <v>34</v>
      </c>
      <c r="AJ13" s="116" t="s">
        <v>101</v>
      </c>
    </row>
    <row r="14" spans="2:36" x14ac:dyDescent="0.25">
      <c r="D14" t="s">
        <v>88</v>
      </c>
      <c r="E14" s="103" t="s">
        <v>89</v>
      </c>
      <c r="F14" s="103" t="s">
        <v>94</v>
      </c>
      <c r="G14" s="103" t="s">
        <v>102</v>
      </c>
      <c r="H14" s="116"/>
      <c r="I14" s="116">
        <v>300</v>
      </c>
      <c r="J14" s="116">
        <v>2014</v>
      </c>
      <c r="K14" s="116">
        <v>0.66200000000000003</v>
      </c>
      <c r="L14" s="118" cm="1">
        <f t="array" ref="L14">Table178[[#This Row],[CapEx, £Bn]]*ConvertGBPtoEUR</f>
        <v>0.74805999999999995</v>
      </c>
      <c r="M14" s="118">
        <f>Table178[[#This Row],[CapEx, €Bn]]*INDEX(CostIndex[CPI],MATCH(2019,CostIndex[YEAR],0))/INDEX(CostIndex[CPI],MATCH(Table178[[#This Row],[Cost Year]],CostIndex[YEAR],0))</f>
        <v>0.75945177664974617</v>
      </c>
      <c r="N14" s="116"/>
      <c r="O14" s="116"/>
      <c r="P14" s="117">
        <v>2210</v>
      </c>
      <c r="Q14" s="121">
        <f>Table178[[#This Row],[CapEx (€/MWe) , €/kW H2 HHV]]*INDEX(CostIndex[CPI],MATCH(2019,CostIndex[YEAR],0))/INDEX(CostIndex[CPI],MATCH(Table178[[#This Row],[Cost Year]],CostIndex[YEAR],0))</f>
        <v>2243.6548223350255</v>
      </c>
      <c r="R14" s="116"/>
      <c r="S14" s="118">
        <v>5.2</v>
      </c>
      <c r="T14" s="116">
        <v>57.7</v>
      </c>
      <c r="U14" s="117">
        <f>Table178[[#This Row],[Variable Opex non fuel (€/y)]]*INDEX(CostIndex[CPI],MATCH(2019,CostIndex[YEAR],0))/INDEX(CostIndex[CPI],MATCH(Table178[[#This Row],[Cost Year]],CostIndex[YEAR],0))</f>
        <v>58.578680203045685</v>
      </c>
      <c r="V14" s="116"/>
      <c r="W14" s="116">
        <v>0.67</v>
      </c>
      <c r="X14" s="116">
        <v>30</v>
      </c>
      <c r="Y14" s="116">
        <v>44.5</v>
      </c>
      <c r="Z14" s="117">
        <v>41</v>
      </c>
      <c r="AA14" s="116"/>
      <c r="AB14" s="116"/>
      <c r="AC14" s="116">
        <v>92</v>
      </c>
      <c r="AD14" s="116">
        <v>95</v>
      </c>
      <c r="AE14" s="116">
        <v>85</v>
      </c>
      <c r="AF14" s="120" t="s">
        <v>103</v>
      </c>
      <c r="AG14" s="116">
        <v>2035</v>
      </c>
      <c r="AH14" s="116"/>
      <c r="AI14" s="123" t="s">
        <v>34</v>
      </c>
      <c r="AJ14" s="116" t="s">
        <v>101</v>
      </c>
    </row>
    <row r="15" spans="2:36" x14ac:dyDescent="0.25">
      <c r="D15" t="s">
        <v>88</v>
      </c>
      <c r="E15" s="104" t="s">
        <v>89</v>
      </c>
      <c r="F15" s="104" t="s">
        <v>104</v>
      </c>
      <c r="G15" s="104" t="s">
        <v>105</v>
      </c>
      <c r="H15" s="116"/>
      <c r="I15" s="116">
        <v>473</v>
      </c>
      <c r="J15" s="116">
        <v>2018</v>
      </c>
      <c r="K15" s="116" t="s">
        <v>106</v>
      </c>
      <c r="L15" s="116" t="s">
        <v>107</v>
      </c>
      <c r="M15" s="118"/>
      <c r="N15" s="116" t="s">
        <v>107</v>
      </c>
      <c r="O15" s="116" t="s">
        <v>107</v>
      </c>
      <c r="P15" s="117">
        <v>1234</v>
      </c>
      <c r="Q15" s="121">
        <f>Table178[[#This Row],[CapEx (€/MWe) , €/kW H2 HHV]]*INDEX(CostIndex[CPI],MATCH(2019,CostIndex[YEAR],0))/INDEX(CostIndex[CPI],MATCH(Table178[[#This Row],[Cost Year]],CostIndex[YEAR],0))</f>
        <v>1245.2068617558023</v>
      </c>
      <c r="R15" s="116"/>
      <c r="S15" s="121">
        <v>5</v>
      </c>
      <c r="T15" s="118">
        <v>0.14000000000000001</v>
      </c>
      <c r="U15" s="118">
        <f>Table178[[#This Row],[Variable Opex non fuel (€/y)]]*INDEX(CostIndex[CPI],MATCH(2019,CostIndex[YEAR],0))/INDEX(CostIndex[CPI],MATCH(Table178[[#This Row],[Cost Year]],CostIndex[YEAR],0))</f>
        <v>0.14127144298688196</v>
      </c>
      <c r="V15" s="116"/>
      <c r="W15" s="116">
        <v>0.67</v>
      </c>
      <c r="X15" s="116">
        <v>20</v>
      </c>
      <c r="Y15" s="116"/>
      <c r="Z15" s="116"/>
      <c r="AA15" s="116"/>
      <c r="AB15" s="116"/>
      <c r="AC15" s="116">
        <v>90</v>
      </c>
      <c r="AD15" s="116">
        <v>95</v>
      </c>
      <c r="AE15" s="116">
        <v>90</v>
      </c>
      <c r="AF15" s="116">
        <v>4</v>
      </c>
      <c r="AG15" s="116">
        <v>2035</v>
      </c>
      <c r="AH15" s="116"/>
      <c r="AI15" s="123" t="s">
        <v>34</v>
      </c>
      <c r="AJ15" s="116" t="s">
        <v>108</v>
      </c>
    </row>
    <row r="16" spans="2:36" x14ac:dyDescent="0.25">
      <c r="D16" t="s">
        <v>88</v>
      </c>
      <c r="E16" s="104" t="s">
        <v>89</v>
      </c>
      <c r="F16" s="104" t="s">
        <v>104</v>
      </c>
      <c r="G16" s="104" t="s">
        <v>109</v>
      </c>
      <c r="H16" s="116"/>
      <c r="I16" s="116">
        <v>97</v>
      </c>
      <c r="J16" s="116">
        <v>2018</v>
      </c>
      <c r="K16" s="116" t="s">
        <v>107</v>
      </c>
      <c r="L16" s="116" t="s">
        <v>107</v>
      </c>
      <c r="M16" s="118"/>
      <c r="N16" s="116" t="s">
        <v>107</v>
      </c>
      <c r="O16" s="116" t="s">
        <v>107</v>
      </c>
      <c r="P16" s="116">
        <v>2019</v>
      </c>
      <c r="Q16" s="121">
        <f>Table178[[#This Row],[CapEx (€/MWe) , €/kW H2 HHV]]*INDEX(CostIndex[CPI],MATCH(2019,CostIndex[YEAR],0))/INDEX(CostIndex[CPI],MATCH(Table178[[#This Row],[Cost Year]],CostIndex[YEAR],0))</f>
        <v>2037.3360242179617</v>
      </c>
      <c r="R16" s="116"/>
      <c r="S16" s="121">
        <v>5</v>
      </c>
      <c r="T16" s="118">
        <v>0.14000000000000001</v>
      </c>
      <c r="U16" s="118">
        <f>Table178[[#This Row],[Variable Opex non fuel (€/y)]]*INDEX(CostIndex[CPI],MATCH(2019,CostIndex[YEAR],0))/INDEX(CostIndex[CPI],MATCH(Table178[[#This Row],[Cost Year]],CostIndex[YEAR],0))</f>
        <v>0.14127144298688196</v>
      </c>
      <c r="V16" s="116"/>
      <c r="W16" s="116">
        <v>0.67</v>
      </c>
      <c r="X16" s="116">
        <v>20</v>
      </c>
      <c r="Y16" s="116"/>
      <c r="Z16" s="116"/>
      <c r="AA16" s="116"/>
      <c r="AB16" s="116"/>
      <c r="AC16" s="116">
        <v>90</v>
      </c>
      <c r="AD16" s="116">
        <v>95</v>
      </c>
      <c r="AE16" s="116">
        <v>90</v>
      </c>
      <c r="AF16" s="116">
        <v>4</v>
      </c>
      <c r="AG16" s="116">
        <v>2035</v>
      </c>
      <c r="AH16" s="116"/>
      <c r="AI16" s="123" t="s">
        <v>34</v>
      </c>
      <c r="AJ16" s="116" t="s">
        <v>108</v>
      </c>
    </row>
    <row r="19" spans="2:27" ht="18" thickBot="1" x14ac:dyDescent="0.35">
      <c r="B19" s="94" t="s">
        <v>55</v>
      </c>
      <c r="C19" s="94"/>
      <c r="D19" s="94"/>
      <c r="E19" s="94"/>
      <c r="F19" s="94"/>
      <c r="G19" s="94"/>
      <c r="H19" s="94"/>
      <c r="I19" s="94"/>
      <c r="J19" s="94"/>
      <c r="K19" s="94"/>
      <c r="L19" s="94"/>
      <c r="M19" s="94"/>
      <c r="N19" s="94"/>
      <c r="O19" s="94"/>
      <c r="V19" s="97"/>
    </row>
    <row r="20" spans="2:27" ht="15.75" thickTop="1" x14ac:dyDescent="0.25"/>
    <row r="21" spans="2:27" ht="15.75" thickBot="1" x14ac:dyDescent="0.3">
      <c r="D21" t="s">
        <v>56</v>
      </c>
    </row>
    <row r="22" spans="2:27" ht="15.75" thickBot="1" x14ac:dyDescent="0.3">
      <c r="D22" s="1" t="s">
        <v>57</v>
      </c>
      <c r="E22" s="2" t="s">
        <v>58</v>
      </c>
      <c r="F22" s="5"/>
      <c r="G22" s="5"/>
      <c r="H22" s="5"/>
      <c r="I22" s="5"/>
      <c r="J22" s="5"/>
      <c r="K22" s="5"/>
      <c r="L22" s="5"/>
      <c r="M22" s="5"/>
      <c r="N22" s="5"/>
      <c r="O22" s="5"/>
      <c r="P22" s="5"/>
      <c r="Q22" s="5"/>
      <c r="R22" s="5"/>
      <c r="S22" s="5"/>
      <c r="T22" s="5"/>
      <c r="U22" s="5"/>
      <c r="V22" s="5"/>
      <c r="W22" s="5"/>
      <c r="X22" s="5"/>
      <c r="Y22" s="5"/>
      <c r="Z22" s="5"/>
      <c r="AA22" s="6"/>
    </row>
    <row r="23" spans="2:27" x14ac:dyDescent="0.25">
      <c r="C23" s="14"/>
      <c r="D23" s="1">
        <v>1</v>
      </c>
      <c r="E23" s="4" t="s">
        <v>110</v>
      </c>
      <c r="F23" s="8"/>
      <c r="G23" s="8"/>
      <c r="H23" s="8"/>
      <c r="I23" s="8"/>
      <c r="J23" s="8"/>
      <c r="K23" s="8"/>
      <c r="L23" s="8"/>
      <c r="M23" s="8"/>
      <c r="N23" s="8"/>
      <c r="O23" s="8"/>
      <c r="P23" s="8"/>
      <c r="Q23" s="8"/>
      <c r="R23" s="8"/>
      <c r="S23" s="8"/>
      <c r="T23" s="8"/>
      <c r="U23" s="8"/>
      <c r="V23" s="8"/>
      <c r="W23" s="8"/>
      <c r="X23" s="8"/>
      <c r="Y23" s="8"/>
      <c r="Z23" s="8"/>
      <c r="AA23" s="9"/>
    </row>
    <row r="24" spans="2:27" x14ac:dyDescent="0.25">
      <c r="D24" s="3">
        <v>2</v>
      </c>
      <c r="E24" s="4" t="s">
        <v>111</v>
      </c>
      <c r="AA24" s="10"/>
    </row>
    <row r="25" spans="2:27" x14ac:dyDescent="0.25">
      <c r="D25" s="3">
        <v>3</v>
      </c>
      <c r="E25" s="4" t="s">
        <v>112</v>
      </c>
      <c r="AA25" s="10"/>
    </row>
    <row r="26" spans="2:27" x14ac:dyDescent="0.25">
      <c r="D26" s="3">
        <v>4</v>
      </c>
      <c r="E26" s="4" t="s">
        <v>113</v>
      </c>
      <c r="AA26" s="10"/>
    </row>
    <row r="27" spans="2:27" x14ac:dyDescent="0.25">
      <c r="D27" s="3">
        <v>5</v>
      </c>
      <c r="E27" s="4" t="s">
        <v>114</v>
      </c>
      <c r="AA27" s="10"/>
    </row>
    <row r="28" spans="2:27" x14ac:dyDescent="0.25">
      <c r="D28" s="3">
        <v>6</v>
      </c>
      <c r="E28" s="4" t="s">
        <v>66</v>
      </c>
      <c r="AA28" s="10"/>
    </row>
    <row r="29" spans="2:27" x14ac:dyDescent="0.25">
      <c r="D29" s="3"/>
      <c r="E29" s="4"/>
      <c r="AA29" s="10"/>
    </row>
    <row r="30" spans="2:27" ht="15.75" thickBot="1" x14ac:dyDescent="0.3">
      <c r="D30" s="7"/>
      <c r="E30" s="11"/>
      <c r="F30" s="12"/>
      <c r="G30" s="12"/>
      <c r="H30" s="12"/>
      <c r="I30" s="12"/>
      <c r="J30" s="12"/>
      <c r="K30" s="12"/>
      <c r="L30" s="12"/>
      <c r="M30" s="12"/>
      <c r="N30" s="12"/>
      <c r="O30" s="12"/>
      <c r="P30" s="12"/>
      <c r="Q30" s="12"/>
      <c r="R30" s="12"/>
      <c r="S30" s="12"/>
      <c r="T30" s="12"/>
      <c r="U30" s="12"/>
      <c r="V30" s="12"/>
      <c r="W30" s="12"/>
      <c r="X30" s="12"/>
      <c r="Y30" s="12"/>
      <c r="Z30" s="12"/>
      <c r="AA30" s="13"/>
    </row>
  </sheetData>
  <pageMargins left="0.7" right="0.7" top="0.75" bottom="0.75" header="0.3" footer="0.3"/>
  <pageSetup orientation="portrait" r:id="rId1"/>
  <legacyDrawing r:id="rId2"/>
  <tableParts count="1">
    <tablePart r:id="rId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J18"/>
  <sheetViews>
    <sheetView zoomScale="70" zoomScaleNormal="70" workbookViewId="0">
      <selection activeCell="B4" sqref="B4"/>
    </sheetView>
  </sheetViews>
  <sheetFormatPr defaultRowHeight="15" x14ac:dyDescent="0.25"/>
  <cols>
    <col min="3" max="3" width="26.5703125" customWidth="1"/>
    <col min="4" max="6" width="17.140625" customWidth="1"/>
    <col min="7" max="7" width="43.85546875" customWidth="1"/>
    <col min="8" max="8" width="39.140625" customWidth="1"/>
  </cols>
  <sheetData>
    <row r="2" spans="2:10" ht="18" thickBot="1" x14ac:dyDescent="0.35">
      <c r="B2" s="77" t="s">
        <v>115</v>
      </c>
      <c r="C2" s="77"/>
      <c r="D2" s="77"/>
      <c r="E2" s="77"/>
      <c r="F2" s="77"/>
      <c r="G2" s="77"/>
      <c r="H2" s="77"/>
      <c r="I2" s="77"/>
      <c r="J2" s="77"/>
    </row>
    <row r="3" spans="2:10" ht="15.75" thickTop="1" x14ac:dyDescent="0.25">
      <c r="B3" s="95" t="s">
        <v>116</v>
      </c>
      <c r="C3" s="96"/>
      <c r="D3" s="96"/>
      <c r="E3" s="96"/>
      <c r="F3" s="96"/>
      <c r="G3" s="96"/>
      <c r="H3" s="96"/>
      <c r="I3" s="96"/>
      <c r="J3" s="96"/>
    </row>
    <row r="5" spans="2:10" ht="18" thickBot="1" x14ac:dyDescent="0.35">
      <c r="B5" s="94" t="s">
        <v>6</v>
      </c>
      <c r="C5" s="94"/>
      <c r="D5" s="94"/>
      <c r="E5" s="94"/>
      <c r="F5" s="94"/>
      <c r="G5" s="94"/>
      <c r="H5" s="94"/>
      <c r="I5" s="94"/>
      <c r="J5" s="94"/>
    </row>
    <row r="6" spans="2:10" ht="15.75" thickTop="1" x14ac:dyDescent="0.25"/>
    <row r="8" spans="2:10" x14ac:dyDescent="0.25">
      <c r="C8" t="s">
        <v>117</v>
      </c>
      <c r="D8" t="s">
        <v>118</v>
      </c>
      <c r="E8" t="s">
        <v>119</v>
      </c>
      <c r="F8" t="s">
        <v>120</v>
      </c>
      <c r="G8" t="s">
        <v>121</v>
      </c>
      <c r="H8" t="s">
        <v>122</v>
      </c>
    </row>
    <row r="9" spans="2:10" ht="45" x14ac:dyDescent="0.25">
      <c r="C9" t="s">
        <v>123</v>
      </c>
      <c r="D9">
        <v>51.820633100000002</v>
      </c>
      <c r="E9">
        <v>-8.2458383000000008</v>
      </c>
      <c r="F9" t="s">
        <v>124</v>
      </c>
      <c r="G9" s="71" t="s">
        <v>125</v>
      </c>
      <c r="H9" s="71" t="s">
        <v>53</v>
      </c>
    </row>
    <row r="10" spans="2:10" ht="45" x14ac:dyDescent="0.25">
      <c r="C10" t="s">
        <v>126</v>
      </c>
      <c r="D10">
        <v>52.611166599999997</v>
      </c>
      <c r="E10">
        <v>-9.4355773000000003</v>
      </c>
      <c r="F10" t="s">
        <v>127</v>
      </c>
      <c r="G10" s="71" t="s">
        <v>128</v>
      </c>
      <c r="H10" s="71" t="s">
        <v>129</v>
      </c>
    </row>
    <row r="11" spans="2:10" ht="30" x14ac:dyDescent="0.25">
      <c r="C11" t="s">
        <v>130</v>
      </c>
      <c r="D11">
        <v>53.3511752</v>
      </c>
      <c r="E11">
        <v>-6.2006633000000004</v>
      </c>
      <c r="F11" t="s">
        <v>131</v>
      </c>
      <c r="G11" s="71" t="s">
        <v>132</v>
      </c>
      <c r="H11" s="71" t="s">
        <v>133</v>
      </c>
    </row>
    <row r="12" spans="2:10" ht="30" x14ac:dyDescent="0.25">
      <c r="B12" s="14"/>
      <c r="C12" t="s">
        <v>134</v>
      </c>
      <c r="D12">
        <v>52.269499400000001</v>
      </c>
      <c r="E12">
        <v>-7.0820489000000002</v>
      </c>
      <c r="F12" t="s">
        <v>135</v>
      </c>
      <c r="G12" s="71" t="s">
        <v>132</v>
      </c>
      <c r="H12" s="71" t="s">
        <v>136</v>
      </c>
    </row>
    <row r="13" spans="2:10" ht="30" x14ac:dyDescent="0.25">
      <c r="B13" s="14"/>
      <c r="C13" t="s">
        <v>137</v>
      </c>
      <c r="D13">
        <v>53.7237899</v>
      </c>
      <c r="E13">
        <v>-6.3354362000000002</v>
      </c>
      <c r="F13" t="s">
        <v>138</v>
      </c>
      <c r="G13" s="71" t="s">
        <v>132</v>
      </c>
      <c r="H13" s="71" t="s">
        <v>139</v>
      </c>
    </row>
    <row r="17" spans="7:7" x14ac:dyDescent="0.25">
      <c r="G17" t="s">
        <v>140</v>
      </c>
    </row>
    <row r="18" spans="7:7" x14ac:dyDescent="0.25">
      <c r="G18" s="72" t="s">
        <v>141</v>
      </c>
    </row>
  </sheetData>
  <hyperlinks>
    <hyperlink ref="G18" r:id="rId1" xr:uid="{6F690E7C-6FFA-48FE-B1E0-58B86FC8E8EB}"/>
  </hyperlinks>
  <pageMargins left="0.7" right="0.7" top="0.75" bottom="0.75" header="0.3" footer="0.3"/>
  <pageSetup orientation="portrait" r:id="rId2"/>
  <drawing r:id="rId3"/>
  <legacyDrawing r:id="rId4"/>
  <tableParts count="1">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3D229-8EF7-48F9-93BF-48793B96638E}">
  <dimension ref="B2:CI165"/>
  <sheetViews>
    <sheetView topLeftCell="A7" zoomScale="70" zoomScaleNormal="70" workbookViewId="0">
      <selection activeCell="D12" sqref="D12"/>
    </sheetView>
  </sheetViews>
  <sheetFormatPr defaultRowHeight="15" x14ac:dyDescent="0.25"/>
  <cols>
    <col min="3" max="3" width="31.140625" customWidth="1"/>
    <col min="4" max="4" width="53.42578125" customWidth="1"/>
    <col min="5" max="5" width="87.42578125" customWidth="1"/>
    <col min="6" max="7" width="71.85546875" customWidth="1"/>
    <col min="70" max="70" width="19.85546875" customWidth="1"/>
    <col min="80" max="80" width="23" customWidth="1"/>
    <col min="81" max="81" width="15.42578125" customWidth="1"/>
    <col min="82" max="83" width="15" customWidth="1"/>
  </cols>
  <sheetData>
    <row r="2" spans="2:14" ht="18" thickBot="1" x14ac:dyDescent="0.35">
      <c r="B2" s="77" t="s">
        <v>142</v>
      </c>
      <c r="C2" s="77"/>
      <c r="D2" s="77"/>
      <c r="E2" s="77"/>
      <c r="F2" s="77"/>
      <c r="G2" s="77"/>
      <c r="H2" s="77"/>
      <c r="I2" s="77"/>
      <c r="J2" s="77"/>
      <c r="K2" s="77"/>
      <c r="L2" s="77"/>
      <c r="M2" s="77"/>
      <c r="N2" s="77"/>
    </row>
    <row r="3" spans="2:14" ht="15.75" thickTop="1" x14ac:dyDescent="0.25">
      <c r="B3" s="95" t="s">
        <v>143</v>
      </c>
      <c r="C3" s="96"/>
      <c r="D3" s="96"/>
      <c r="E3" s="96"/>
      <c r="F3" s="96"/>
      <c r="G3" s="96"/>
      <c r="H3" s="96"/>
      <c r="I3" s="96"/>
      <c r="J3" s="96"/>
      <c r="K3" s="96"/>
      <c r="L3" s="96"/>
      <c r="M3" s="96"/>
      <c r="N3" s="96"/>
    </row>
    <row r="5" spans="2:14" ht="18" thickBot="1" x14ac:dyDescent="0.35">
      <c r="B5" s="94" t="s">
        <v>6</v>
      </c>
      <c r="C5" s="94"/>
      <c r="D5" s="94"/>
      <c r="E5" s="94"/>
      <c r="F5" s="94"/>
      <c r="G5" s="94"/>
      <c r="H5" s="94"/>
      <c r="I5" s="94"/>
      <c r="J5" s="94"/>
      <c r="K5" s="94"/>
      <c r="L5" s="94"/>
      <c r="M5" s="94"/>
      <c r="N5" s="94"/>
    </row>
    <row r="6" spans="2:14" ht="15.75" thickTop="1" x14ac:dyDescent="0.25"/>
    <row r="7" spans="2:14" x14ac:dyDescent="0.25">
      <c r="C7" s="92" t="s">
        <v>144</v>
      </c>
      <c r="D7" s="92"/>
      <c r="E7" s="92"/>
      <c r="F7" s="92"/>
      <c r="G7" s="92"/>
    </row>
    <row r="8" spans="2:14" x14ac:dyDescent="0.25">
      <c r="C8" s="92" t="s">
        <v>145</v>
      </c>
      <c r="D8" s="92"/>
      <c r="E8" s="92"/>
      <c r="F8" s="92"/>
      <c r="G8" s="92"/>
    </row>
    <row r="9" spans="2:14" x14ac:dyDescent="0.25">
      <c r="C9" s="126" t="s">
        <v>146</v>
      </c>
      <c r="D9" s="92"/>
      <c r="E9" s="92"/>
      <c r="F9" s="92"/>
      <c r="G9" s="92"/>
    </row>
    <row r="11" spans="2:14" x14ac:dyDescent="0.25">
      <c r="C11" t="s">
        <v>147</v>
      </c>
      <c r="D11" t="s">
        <v>148</v>
      </c>
      <c r="E11" t="s">
        <v>149</v>
      </c>
      <c r="F11" t="s">
        <v>150</v>
      </c>
      <c r="G11" t="s">
        <v>27</v>
      </c>
    </row>
    <row r="12" spans="2:14" ht="60" x14ac:dyDescent="0.25">
      <c r="C12" s="100" t="s">
        <v>151</v>
      </c>
      <c r="D12" s="100" t="s">
        <v>152</v>
      </c>
      <c r="E12" s="100" t="s">
        <v>153</v>
      </c>
      <c r="F12" s="100" t="s">
        <v>154</v>
      </c>
      <c r="G12" s="100" t="s">
        <v>155</v>
      </c>
    </row>
    <row r="13" spans="2:14" ht="45" x14ac:dyDescent="0.25">
      <c r="C13" s="100" t="s">
        <v>156</v>
      </c>
      <c r="D13" s="100" t="s">
        <v>157</v>
      </c>
      <c r="E13" s="100" t="s">
        <v>158</v>
      </c>
      <c r="F13" s="100" t="s">
        <v>159</v>
      </c>
      <c r="G13" s="99"/>
    </row>
    <row r="14" spans="2:14" ht="45" x14ac:dyDescent="0.25">
      <c r="C14" s="100" t="s">
        <v>160</v>
      </c>
      <c r="D14" s="100" t="s">
        <v>161</v>
      </c>
      <c r="E14" s="100" t="s">
        <v>162</v>
      </c>
      <c r="F14" s="100" t="s">
        <v>159</v>
      </c>
      <c r="G14" s="99"/>
    </row>
    <row r="15" spans="2:14" ht="30" x14ac:dyDescent="0.25">
      <c r="C15" s="100" t="s">
        <v>163</v>
      </c>
      <c r="D15" s="100" t="s">
        <v>164</v>
      </c>
      <c r="E15" s="99" t="s">
        <v>165</v>
      </c>
      <c r="F15" s="100" t="s">
        <v>159</v>
      </c>
      <c r="G15" s="99"/>
    </row>
    <row r="16" spans="2:14" ht="30" x14ac:dyDescent="0.25">
      <c r="C16" s="100" t="s">
        <v>166</v>
      </c>
      <c r="D16" s="100" t="s">
        <v>164</v>
      </c>
      <c r="E16" s="99" t="s">
        <v>167</v>
      </c>
      <c r="F16" s="100" t="s">
        <v>159</v>
      </c>
      <c r="G16" s="99"/>
    </row>
    <row r="17" spans="2:87" x14ac:dyDescent="0.25">
      <c r="C17" s="100"/>
      <c r="D17" s="100"/>
      <c r="E17" s="99"/>
      <c r="F17" s="100"/>
      <c r="G17" s="99"/>
    </row>
    <row r="18" spans="2:87" x14ac:dyDescent="0.25">
      <c r="C18" s="100"/>
      <c r="D18" s="100"/>
      <c r="E18" s="99"/>
      <c r="F18" s="100"/>
      <c r="G18" s="99"/>
    </row>
    <row r="19" spans="2:87" x14ac:dyDescent="0.25">
      <c r="B19" s="14"/>
      <c r="D19" s="71"/>
    </row>
    <row r="20" spans="2:87" ht="18" thickBot="1" x14ac:dyDescent="0.35">
      <c r="B20" s="94" t="s">
        <v>168</v>
      </c>
      <c r="C20" s="94"/>
      <c r="D20" s="94"/>
      <c r="E20" s="94"/>
      <c r="F20" s="94"/>
      <c r="G20" s="94"/>
      <c r="H20" s="94"/>
      <c r="I20" s="94"/>
      <c r="J20" s="94"/>
      <c r="K20" s="94"/>
      <c r="L20" s="94"/>
      <c r="M20" s="94"/>
      <c r="N20" s="94"/>
    </row>
    <row r="21" spans="2:87" ht="15.75" thickTop="1" x14ac:dyDescent="0.25"/>
    <row r="23" spans="2:87" x14ac:dyDescent="0.25">
      <c r="C23" t="s">
        <v>169</v>
      </c>
    </row>
    <row r="24" spans="2:87" x14ac:dyDescent="0.25">
      <c r="C24" s="72" t="s">
        <v>170</v>
      </c>
    </row>
    <row r="25" spans="2:87" x14ac:dyDescent="0.25">
      <c r="CB25" s="75" t="s">
        <v>171</v>
      </c>
      <c r="CH25" t="s">
        <v>18</v>
      </c>
      <c r="CI25" t="s">
        <v>172</v>
      </c>
    </row>
    <row r="26" spans="2:87" x14ac:dyDescent="0.25">
      <c r="CH26">
        <v>1</v>
      </c>
      <c r="CI26" s="76">
        <f>-PV(DiscountRate,PVprecalc[[#This Row],[Lifetime (y)]],1,,1)</f>
        <v>0.99999999999999767</v>
      </c>
    </row>
    <row r="27" spans="2:87" x14ac:dyDescent="0.25">
      <c r="CB27" t="s">
        <v>173</v>
      </c>
      <c r="CC27" s="72" t="s">
        <v>174</v>
      </c>
      <c r="CH27">
        <v>2</v>
      </c>
      <c r="CI27" s="76">
        <f>-PV(DiscountRate,PVprecalc[[#This Row],[Lifetime (y)]],1,,1)</f>
        <v>1.9661835748792234</v>
      </c>
    </row>
    <row r="28" spans="2:87" x14ac:dyDescent="0.25">
      <c r="CB28" s="75">
        <v>104.2</v>
      </c>
      <c r="CC28">
        <v>2008</v>
      </c>
      <c r="CH28">
        <v>3</v>
      </c>
      <c r="CI28" s="76">
        <f>-PV(DiscountRate,PVprecalc[[#This Row],[Lifetime (y)]],1,,1)</f>
        <v>2.8996942752456234</v>
      </c>
    </row>
    <row r="29" spans="2:87" x14ac:dyDescent="0.25">
      <c r="CB29" s="75">
        <v>107.5</v>
      </c>
      <c r="CC29">
        <v>2020</v>
      </c>
      <c r="CH29">
        <v>4</v>
      </c>
      <c r="CI29" s="76">
        <f>-PV(DiscountRate,PVprecalc[[#This Row],[Lifetime (y)]],1,,1)</f>
        <v>3.8016369809136443</v>
      </c>
    </row>
    <row r="30" spans="2:87" x14ac:dyDescent="0.25">
      <c r="CB30" s="74">
        <f>(CB29-CB28)/CB28</f>
        <v>3.1669865642994212E-2</v>
      </c>
      <c r="CC30" t="s">
        <v>175</v>
      </c>
      <c r="CH30">
        <v>5</v>
      </c>
      <c r="CI30" s="76">
        <f>-PV(DiscountRate,PVprecalc[[#This Row],[Lifetime (y)]],1,,1)</f>
        <v>4.6730792086122133</v>
      </c>
    </row>
    <row r="31" spans="2:87" x14ac:dyDescent="0.25">
      <c r="CH31">
        <v>6</v>
      </c>
      <c r="CI31" s="76">
        <f>-PV(DiscountRate,PVprecalc[[#This Row],[Lifetime (y)]],1,,1)</f>
        <v>5.5150523754707379</v>
      </c>
    </row>
    <row r="32" spans="2:87" x14ac:dyDescent="0.25">
      <c r="CC32" t="s">
        <v>176</v>
      </c>
      <c r="CD32" t="s">
        <v>177</v>
      </c>
      <c r="CE32" t="s">
        <v>178</v>
      </c>
      <c r="CF32" t="s">
        <v>179</v>
      </c>
      <c r="CH32">
        <v>7</v>
      </c>
      <c r="CI32" s="76">
        <f>-PV(DiscountRate,PVprecalc[[#This Row],[Lifetime (y)]],1,,1)</f>
        <v>6.3285530197784894</v>
      </c>
    </row>
    <row r="33" spans="80:87" x14ac:dyDescent="0.25">
      <c r="CB33" t="s">
        <v>180</v>
      </c>
      <c r="CC33" s="75">
        <v>11</v>
      </c>
      <c r="CD33" s="75">
        <v>0.2</v>
      </c>
      <c r="CE33" s="75">
        <v>3</v>
      </c>
      <c r="CF33">
        <v>2008</v>
      </c>
      <c r="CH33">
        <v>8</v>
      </c>
      <c r="CI33" s="76">
        <f>-PV(DiscountRate,PVprecalc[[#This Row],[Lifetime (y)]],1,,1)</f>
        <v>7.1145439804623045</v>
      </c>
    </row>
    <row r="34" spans="80:87" x14ac:dyDescent="0.25">
      <c r="CB34" t="s">
        <v>181</v>
      </c>
      <c r="CC34" s="75">
        <v>26</v>
      </c>
      <c r="CD34" s="75">
        <v>0.5</v>
      </c>
      <c r="CE34" s="75">
        <v>6</v>
      </c>
      <c r="CF34">
        <v>2008</v>
      </c>
      <c r="CH34">
        <v>9</v>
      </c>
      <c r="CI34" s="76">
        <f>-PV(DiscountRate,PVprecalc[[#This Row],[Lifetime (y)]],1,,1)</f>
        <v>7.8739555366785519</v>
      </c>
    </row>
    <row r="35" spans="80:87" x14ac:dyDescent="0.25">
      <c r="CB35" t="s">
        <v>180</v>
      </c>
      <c r="CC35">
        <f t="shared" ref="CC35:CE36" si="0">CC33*(1+$CB$30)</f>
        <v>11.348368522072935</v>
      </c>
      <c r="CD35">
        <f t="shared" si="0"/>
        <v>0.20633397312859883</v>
      </c>
      <c r="CE35">
        <f t="shared" si="0"/>
        <v>3.0950095969289824</v>
      </c>
      <c r="CF35">
        <v>2020</v>
      </c>
      <c r="CH35">
        <v>10</v>
      </c>
      <c r="CI35" s="76">
        <f>-PV(DiscountRate,PVprecalc[[#This Row],[Lifetime (y)]],1,,1)</f>
        <v>8.6076865088681647</v>
      </c>
    </row>
    <row r="36" spans="80:87" x14ac:dyDescent="0.25">
      <c r="CB36" t="s">
        <v>181</v>
      </c>
      <c r="CC36">
        <f t="shared" si="0"/>
        <v>26.823416506717848</v>
      </c>
      <c r="CD36">
        <f t="shared" si="0"/>
        <v>0.51583493282149706</v>
      </c>
      <c r="CE36">
        <f t="shared" si="0"/>
        <v>6.1900191938579647</v>
      </c>
      <c r="CF36">
        <v>2020</v>
      </c>
      <c r="CH36">
        <v>11</v>
      </c>
      <c r="CI36" s="76">
        <f>-PV(DiscountRate,PVprecalc[[#This Row],[Lifetime (y)]],1,,1)</f>
        <v>9.3166053225779368</v>
      </c>
    </row>
    <row r="37" spans="80:87" x14ac:dyDescent="0.25">
      <c r="CH37">
        <v>12</v>
      </c>
      <c r="CI37" s="76">
        <f>-PV(DiscountRate,PVprecalc[[#This Row],[Lifetime (y)]],1,,1)</f>
        <v>10.001551036307184</v>
      </c>
    </row>
    <row r="38" spans="80:87" x14ac:dyDescent="0.25">
      <c r="CB38" t="s">
        <v>182</v>
      </c>
      <c r="CC38">
        <f>CC35+CC36</f>
        <v>38.171785028790779</v>
      </c>
      <c r="CD38" t="s">
        <v>183</v>
      </c>
      <c r="CH38">
        <v>13</v>
      </c>
      <c r="CI38" s="76">
        <f>-PV(DiscountRate,PVprecalc[[#This Row],[Lifetime (y)]],1,,1)</f>
        <v>10.663334334596307</v>
      </c>
    </row>
    <row r="39" spans="80:87" x14ac:dyDescent="0.25">
      <c r="CB39" t="s">
        <v>184</v>
      </c>
      <c r="CC39">
        <f>CE35+CE36</f>
        <v>9.2850287907869475</v>
      </c>
      <c r="CD39" t="s">
        <v>183</v>
      </c>
      <c r="CH39">
        <v>14</v>
      </c>
      <c r="CI39" s="76">
        <f>-PV(DiscountRate,PVprecalc[[#This Row],[Lifetime (y)]],1,,1)</f>
        <v>11.302738487532666</v>
      </c>
    </row>
    <row r="40" spans="80:87" x14ac:dyDescent="0.25">
      <c r="CB40" t="s">
        <v>185</v>
      </c>
      <c r="CC40">
        <f>CD35+CD36</f>
        <v>0.72216890595009586</v>
      </c>
      <c r="CD40" t="s">
        <v>186</v>
      </c>
      <c r="CH40">
        <v>15</v>
      </c>
      <c r="CI40" s="76">
        <f>-PV(DiscountRate,PVprecalc[[#This Row],[Lifetime (y)]],1,,1)</f>
        <v>11.920520277809336</v>
      </c>
    </row>
    <row r="41" spans="80:87" x14ac:dyDescent="0.25">
      <c r="CB41" t="s">
        <v>187</v>
      </c>
      <c r="CC41" s="75">
        <v>25</v>
      </c>
      <c r="CD41" t="s">
        <v>188</v>
      </c>
      <c r="CH41">
        <v>16</v>
      </c>
      <c r="CI41" s="76">
        <f>-PV(DiscountRate,PVprecalc[[#This Row],[Lifetime (y)]],1,,1)</f>
        <v>12.517410896434139</v>
      </c>
    </row>
    <row r="42" spans="80:87" x14ac:dyDescent="0.25">
      <c r="CB42" t="s">
        <v>189</v>
      </c>
      <c r="CC42" s="75">
        <v>6.27</v>
      </c>
      <c r="CD42" t="s">
        <v>190</v>
      </c>
      <c r="CH42">
        <v>17</v>
      </c>
      <c r="CI42" s="76">
        <f>-PV(DiscountRate,PVprecalc[[#This Row],[Lifetime (y)]],1,,1)</f>
        <v>13.094116808148925</v>
      </c>
    </row>
    <row r="43" spans="80:87" x14ac:dyDescent="0.25">
      <c r="CB43" t="s">
        <v>191</v>
      </c>
      <c r="CC43" s="73">
        <v>3.5000000000000003E-2</v>
      </c>
      <c r="CD43" t="s">
        <v>192</v>
      </c>
      <c r="CH43">
        <v>18</v>
      </c>
      <c r="CI43" s="76">
        <f>-PV(DiscountRate,PVprecalc[[#This Row],[Lifetime (y)]],1,,1)</f>
        <v>13.651320587583502</v>
      </c>
    </row>
    <row r="44" spans="80:87" x14ac:dyDescent="0.25">
      <c r="CH44">
        <v>19</v>
      </c>
      <c r="CI44" s="76">
        <f>-PV(DiscountRate,PVprecalc[[#This Row],[Lifetime (y)]],1,,1)</f>
        <v>14.189681727133816</v>
      </c>
    </row>
    <row r="45" spans="80:87" x14ac:dyDescent="0.25">
      <c r="CB45" t="s">
        <v>193</v>
      </c>
      <c r="CC45">
        <f>SUMIFS(PVprecalc[PV (£/(£/y))],PVprecalc[Lifetime (y)],CC41)*CC42</f>
        <v>106.95596487091058</v>
      </c>
      <c r="CD45" t="s">
        <v>194</v>
      </c>
      <c r="CH45">
        <v>20</v>
      </c>
      <c r="CI45" s="76">
        <f>-PV(DiscountRate,PVprecalc[[#This Row],[Lifetime (y)]],1,,1)</f>
        <v>14.709837417520594</v>
      </c>
    </row>
    <row r="46" spans="80:87" x14ac:dyDescent="0.25">
      <c r="CB46" t="s">
        <v>195</v>
      </c>
      <c r="CC46">
        <f>CC38/CC45</f>
        <v>0.35689253119133496</v>
      </c>
      <c r="CD46" t="s">
        <v>196</v>
      </c>
      <c r="CH46">
        <v>21</v>
      </c>
      <c r="CI46" s="76">
        <f>-PV(DiscountRate,PVprecalc[[#This Row],[Lifetime (y)]],1,,1)</f>
        <v>15.212403301952262</v>
      </c>
    </row>
    <row r="47" spans="80:87" x14ac:dyDescent="0.25">
      <c r="CB47" t="s">
        <v>197</v>
      </c>
      <c r="CC47">
        <f>CC39/((1+DiscountRate)^CC41)/CC45</f>
        <v>3.6734108124298129E-2</v>
      </c>
      <c r="CD47" t="s">
        <v>196</v>
      </c>
      <c r="CH47">
        <v>22</v>
      </c>
      <c r="CI47" s="76">
        <f>-PV(DiscountRate,PVprecalc[[#This Row],[Lifetime (y)]],1,,1)</f>
        <v>15.697974204784794</v>
      </c>
    </row>
    <row r="48" spans="80:87" x14ac:dyDescent="0.25">
      <c r="CB48" t="s">
        <v>198</v>
      </c>
      <c r="CC48">
        <f>SUMIFS(PVprecalc[PV (£/(£/y))],PVprecalc[Lifetime (y)],CC41)*CC40/CC45</f>
        <v>0.11517845389953682</v>
      </c>
      <c r="CD48" t="s">
        <v>196</v>
      </c>
      <c r="CH48">
        <v>23</v>
      </c>
      <c r="CI48" s="76">
        <f>-PV(DiscountRate,PVprecalc[[#This Row],[Lifetime (y)]],1,,1)</f>
        <v>16.167124835540864</v>
      </c>
    </row>
    <row r="49" spans="3:87" x14ac:dyDescent="0.25">
      <c r="CB49" t="s">
        <v>199</v>
      </c>
      <c r="CC49">
        <f>CC46+CC47+CC48</f>
        <v>0.50880509321516987</v>
      </c>
      <c r="CD49" t="s">
        <v>196</v>
      </c>
      <c r="CH49">
        <v>24</v>
      </c>
      <c r="CI49" s="76">
        <f>-PV(DiscountRate,PVprecalc[[#This Row],[Lifetime (y)]],1,,1)</f>
        <v>16.620410469121602</v>
      </c>
    </row>
    <row r="50" spans="3:87" x14ac:dyDescent="0.25">
      <c r="CH50">
        <v>25</v>
      </c>
      <c r="CI50" s="76">
        <f>-PV(DiscountRate,PVprecalc[[#This Row],[Lifetime (y)]],1,,1)</f>
        <v>17.058367603016041</v>
      </c>
    </row>
    <row r="51" spans="3:87" x14ac:dyDescent="0.25">
      <c r="CH51">
        <v>26</v>
      </c>
      <c r="CI51" s="76">
        <f>-PV(DiscountRate,PVprecalc[[#This Row],[Lifetime (y)]],1,,1)</f>
        <v>17.481514592286032</v>
      </c>
    </row>
    <row r="52" spans="3:87" x14ac:dyDescent="0.25">
      <c r="CH52">
        <v>27</v>
      </c>
      <c r="CI52" s="76">
        <f>-PV(DiscountRate,PVprecalc[[#This Row],[Lifetime (y)]],1,,1)</f>
        <v>17.890352263078288</v>
      </c>
    </row>
    <row r="53" spans="3:87" x14ac:dyDescent="0.25">
      <c r="CH53">
        <v>28</v>
      </c>
      <c r="CI53" s="76">
        <f>-PV(DiscountRate,PVprecalc[[#This Row],[Lifetime (y)]],1,,1)</f>
        <v>18.285364505389651</v>
      </c>
    </row>
    <row r="54" spans="3:87" x14ac:dyDescent="0.25">
      <c r="CH54">
        <v>29</v>
      </c>
      <c r="CI54" s="76">
        <f>-PV(DiscountRate,PVprecalc[[#This Row],[Lifetime (y)]],1,,1)</f>
        <v>18.667018845787101</v>
      </c>
    </row>
    <row r="55" spans="3:87" x14ac:dyDescent="0.25">
      <c r="CH55">
        <v>30</v>
      </c>
      <c r="CI55" s="76">
        <f>-PV(DiscountRate,PVprecalc[[#This Row],[Lifetime (y)]],1,,1)</f>
        <v>19.035767000760483</v>
      </c>
    </row>
    <row r="56" spans="3:87" x14ac:dyDescent="0.25">
      <c r="CH56">
        <v>31</v>
      </c>
      <c r="CI56" s="76">
        <f>-PV(DiscountRate,PVprecalc[[#This Row],[Lifetime (y)]],1,,1)</f>
        <v>19.392045411362787</v>
      </c>
    </row>
    <row r="57" spans="3:87" x14ac:dyDescent="0.25">
      <c r="CH57">
        <v>32</v>
      </c>
      <c r="CI57" s="76">
        <f>-PV(DiscountRate,PVprecalc[[#This Row],[Lifetime (y)]],1,,1)</f>
        <v>19.736275759770805</v>
      </c>
    </row>
    <row r="58" spans="3:87" x14ac:dyDescent="0.25">
      <c r="CH58">
        <v>33</v>
      </c>
      <c r="CI58" s="76">
        <f>-PV(DiscountRate,PVprecalc[[#This Row],[Lifetime (y)]],1,,1)</f>
        <v>20.068865468377588</v>
      </c>
    </row>
    <row r="59" spans="3:87" x14ac:dyDescent="0.25">
      <c r="CH59">
        <v>34</v>
      </c>
      <c r="CI59" s="76">
        <f>-PV(DiscountRate,PVprecalc[[#This Row],[Lifetime (y)]],1,,1)</f>
        <v>20.390208182007331</v>
      </c>
    </row>
    <row r="60" spans="3:87" x14ac:dyDescent="0.25">
      <c r="CH60">
        <v>35</v>
      </c>
      <c r="CI60" s="76">
        <f>-PV(DiscountRate,PVprecalc[[#This Row],[Lifetime (y)]],1,,1)</f>
        <v>20.700684233823505</v>
      </c>
    </row>
    <row r="61" spans="3:87" x14ac:dyDescent="0.25">
      <c r="C61" t="s">
        <v>200</v>
      </c>
      <c r="K61" t="s">
        <v>201</v>
      </c>
      <c r="Y61" t="s">
        <v>140</v>
      </c>
      <c r="CH61">
        <v>36</v>
      </c>
      <c r="CI61" s="76">
        <f>-PV(DiscountRate,PVprecalc[[#This Row],[Lifetime (y)]],1,,1)</f>
        <v>21.000661095481647</v>
      </c>
    </row>
    <row r="62" spans="3:87" x14ac:dyDescent="0.25">
      <c r="K62" t="s">
        <v>202</v>
      </c>
      <c r="Y62" s="72" t="s">
        <v>141</v>
      </c>
      <c r="CH62">
        <v>37</v>
      </c>
      <c r="CI62" s="76">
        <f>-PV(DiscountRate,PVprecalc[[#This Row],[Lifetime (y)]],1,,1)</f>
        <v>21.290493812059562</v>
      </c>
    </row>
    <row r="63" spans="3:87" x14ac:dyDescent="0.25">
      <c r="CH63">
        <v>38</v>
      </c>
      <c r="CI63" s="76">
        <f>-PV(DiscountRate,PVprecalc[[#This Row],[Lifetime (y)]],1,,1)</f>
        <v>21.570525422279772</v>
      </c>
    </row>
    <row r="64" spans="3:87" x14ac:dyDescent="0.25">
      <c r="CH64">
        <v>39</v>
      </c>
      <c r="CI64" s="76">
        <f>-PV(DiscountRate,PVprecalc[[#This Row],[Lifetime (y)]],1,,1)</f>
        <v>21.841087364521517</v>
      </c>
    </row>
    <row r="65" spans="86:87" x14ac:dyDescent="0.25">
      <c r="CH65">
        <v>40</v>
      </c>
      <c r="CI65" s="76">
        <f>-PV(DiscountRate,PVprecalc[[#This Row],[Lifetime (y)]],1,,1)</f>
        <v>22.102499869102914</v>
      </c>
    </row>
    <row r="95" spans="2:14" ht="18" thickBot="1" x14ac:dyDescent="0.35">
      <c r="B95" s="94" t="s">
        <v>203</v>
      </c>
      <c r="C95" s="94"/>
      <c r="D95" s="94"/>
      <c r="E95" s="94"/>
      <c r="F95" s="94"/>
      <c r="G95" s="94"/>
      <c r="H95" s="94"/>
      <c r="I95" s="94"/>
      <c r="J95" s="94"/>
      <c r="K95" s="94"/>
      <c r="L95" s="94"/>
      <c r="M95" s="94"/>
      <c r="N95" s="94"/>
    </row>
    <row r="96" spans="2:14" ht="15.75" thickTop="1" x14ac:dyDescent="0.25"/>
    <row r="97" spans="3:6" x14ac:dyDescent="0.25">
      <c r="C97" t="s">
        <v>204</v>
      </c>
      <c r="F97" t="s">
        <v>205</v>
      </c>
    </row>
    <row r="98" spans="3:6" x14ac:dyDescent="0.25">
      <c r="C98" t="s">
        <v>206</v>
      </c>
    </row>
    <row r="119" spans="2:14" ht="18" thickBot="1" x14ac:dyDescent="0.35">
      <c r="B119" s="94" t="s">
        <v>207</v>
      </c>
      <c r="C119" s="94"/>
      <c r="D119" s="94"/>
      <c r="E119" s="94"/>
      <c r="F119" s="94"/>
      <c r="G119" s="94"/>
      <c r="H119" s="94"/>
      <c r="I119" s="94"/>
      <c r="J119" s="94"/>
      <c r="K119" s="94"/>
      <c r="L119" s="94"/>
      <c r="M119" s="94"/>
      <c r="N119" s="94"/>
    </row>
    <row r="120" spans="2:14" ht="15.75" thickTop="1" x14ac:dyDescent="0.25"/>
    <row r="122" spans="2:14" x14ac:dyDescent="0.25">
      <c r="C122" t="s">
        <v>208</v>
      </c>
      <c r="F122" t="s">
        <v>209</v>
      </c>
    </row>
    <row r="123" spans="2:14" x14ac:dyDescent="0.25">
      <c r="C123" t="s">
        <v>210</v>
      </c>
      <c r="F123" t="s">
        <v>211</v>
      </c>
    </row>
    <row r="147" spans="2:14" ht="18" thickBot="1" x14ac:dyDescent="0.35">
      <c r="B147" s="94" t="s">
        <v>212</v>
      </c>
      <c r="C147" s="94"/>
      <c r="D147" s="94"/>
      <c r="E147" s="94"/>
      <c r="F147" s="94"/>
      <c r="G147" s="94"/>
      <c r="H147" s="94"/>
      <c r="I147" s="94"/>
      <c r="J147" s="94"/>
      <c r="K147" s="94"/>
      <c r="L147" s="94"/>
      <c r="M147" s="94"/>
      <c r="N147" s="94"/>
    </row>
    <row r="148" spans="2:14" ht="15.75" thickTop="1" x14ac:dyDescent="0.25"/>
    <row r="149" spans="2:14" x14ac:dyDescent="0.25">
      <c r="C149" t="s">
        <v>213</v>
      </c>
    </row>
    <row r="162" spans="2:14" ht="18" thickBot="1" x14ac:dyDescent="0.35">
      <c r="B162" s="94" t="s">
        <v>214</v>
      </c>
      <c r="C162" s="94"/>
      <c r="D162" s="94"/>
      <c r="E162" s="94"/>
      <c r="F162" s="94"/>
      <c r="G162" s="94"/>
      <c r="H162" s="94"/>
      <c r="I162" s="94"/>
      <c r="J162" s="94"/>
      <c r="K162" s="94"/>
      <c r="L162" s="94"/>
      <c r="M162" s="94"/>
      <c r="N162" s="94"/>
    </row>
    <row r="163" spans="2:14" ht="15.75" thickTop="1" x14ac:dyDescent="0.25"/>
    <row r="164" spans="2:14" x14ac:dyDescent="0.25">
      <c r="C164" t="s">
        <v>215</v>
      </c>
    </row>
    <row r="165" spans="2:14" x14ac:dyDescent="0.25">
      <c r="C165" t="s">
        <v>216</v>
      </c>
    </row>
  </sheetData>
  <hyperlinks>
    <hyperlink ref="CC27" r:id="rId1" xr:uid="{07C7D659-6FA8-4F91-AD6B-2D67B392D16D}"/>
    <hyperlink ref="C24" r:id="rId2" xr:uid="{0CE2688E-B90A-4885-96FC-78151227ADEC}"/>
    <hyperlink ref="Y62" r:id="rId3" xr:uid="{DEA74922-5BF0-4405-B802-571785757C33}"/>
  </hyperlinks>
  <pageMargins left="0.7" right="0.7" top="0.75" bottom="0.75" header="0.3" footer="0.3"/>
  <pageSetup orientation="portrait" r:id="rId4"/>
  <drawing r:id="rId5"/>
  <tableParts count="2">
    <tablePart r:id="rId6"/>
    <tablePart r:id="rId7"/>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716F6-ED3B-453C-8F0F-5D117DB1B3B6}">
  <dimension ref="B2:AC120"/>
  <sheetViews>
    <sheetView zoomScale="55" zoomScaleNormal="55" workbookViewId="0">
      <selection activeCell="F103" sqref="F103"/>
    </sheetView>
  </sheetViews>
  <sheetFormatPr defaultRowHeight="15" x14ac:dyDescent="0.25"/>
  <cols>
    <col min="3" max="3" width="19.5703125" customWidth="1"/>
    <col min="4" max="4" width="20.7109375" customWidth="1"/>
    <col min="5" max="5" width="20.85546875" customWidth="1"/>
    <col min="17" max="17" width="19.85546875" customWidth="1"/>
    <col min="18" max="18" width="9.140625" bestFit="1" customWidth="1"/>
    <col min="19" max="29" width="8.85546875" bestFit="1" customWidth="1"/>
  </cols>
  <sheetData>
    <row r="2" spans="2:15" ht="18" thickBot="1" x14ac:dyDescent="0.35">
      <c r="B2" s="77" t="s">
        <v>217</v>
      </c>
      <c r="C2" s="77"/>
      <c r="D2" s="77"/>
      <c r="E2" s="77"/>
      <c r="F2" s="77"/>
      <c r="G2" s="77"/>
      <c r="H2" s="77"/>
      <c r="I2" s="77"/>
      <c r="J2" s="77"/>
      <c r="K2" s="77"/>
      <c r="L2" s="77"/>
      <c r="M2" s="77"/>
      <c r="N2" s="77"/>
    </row>
    <row r="3" spans="2:15" ht="15.75" thickTop="1" x14ac:dyDescent="0.25">
      <c r="B3" s="95" t="s">
        <v>218</v>
      </c>
      <c r="C3" s="96"/>
      <c r="D3" s="96"/>
      <c r="E3" s="96"/>
      <c r="F3" s="96"/>
      <c r="G3" s="96"/>
      <c r="H3" s="96"/>
      <c r="I3" s="96"/>
      <c r="J3" s="96"/>
      <c r="K3" s="96"/>
      <c r="L3" s="96"/>
      <c r="M3" s="96"/>
      <c r="N3" s="96"/>
    </row>
    <row r="4" spans="2:15" ht="14.1" customHeight="1" x14ac:dyDescent="0.25"/>
    <row r="6" spans="2:15" ht="18" thickBot="1" x14ac:dyDescent="0.35">
      <c r="B6" s="94" t="s">
        <v>219</v>
      </c>
      <c r="C6" s="94"/>
      <c r="D6" s="94"/>
      <c r="E6" s="94"/>
      <c r="F6" s="94"/>
      <c r="G6" s="94"/>
      <c r="H6" s="94"/>
      <c r="I6" s="94"/>
      <c r="J6" s="94"/>
      <c r="K6" s="94"/>
      <c r="L6" s="94"/>
      <c r="M6" s="94"/>
      <c r="N6" s="94"/>
    </row>
    <row r="7" spans="2:15" ht="15.75" thickTop="1" x14ac:dyDescent="0.25"/>
    <row r="8" spans="2:15" x14ac:dyDescent="0.25">
      <c r="C8" s="101" t="s">
        <v>220</v>
      </c>
    </row>
    <row r="9" spans="2:15" x14ac:dyDescent="0.25">
      <c r="C9" s="101" t="s">
        <v>221</v>
      </c>
    </row>
    <row r="10" spans="2:15" ht="15.75" thickBot="1" x14ac:dyDescent="0.3">
      <c r="D10" s="20"/>
      <c r="E10" s="20"/>
      <c r="F10" s="20"/>
      <c r="M10" s="21" t="s">
        <v>222</v>
      </c>
      <c r="N10" s="22"/>
      <c r="O10" s="23"/>
    </row>
    <row r="11" spans="2:15" ht="15.75" thickBot="1" x14ac:dyDescent="0.3">
      <c r="C11" s="24" t="s">
        <v>223</v>
      </c>
      <c r="D11" s="25"/>
      <c r="E11" s="106" t="s">
        <v>224</v>
      </c>
      <c r="F11" s="26"/>
      <c r="M11" s="27" t="s">
        <v>225</v>
      </c>
      <c r="N11" s="28"/>
      <c r="O11" s="29"/>
    </row>
    <row r="12" spans="2:15" x14ac:dyDescent="0.25">
      <c r="C12" s="30" t="s">
        <v>226</v>
      </c>
      <c r="D12" s="107">
        <v>0.19391284556440314</v>
      </c>
      <c r="E12" s="110" cm="1">
        <f t="array" ref="E12">D12*ConvertGBPtoEUR</f>
        <v>0.21912151548777553</v>
      </c>
      <c r="F12" s="26"/>
      <c r="G12" s="49"/>
      <c r="M12" s="27" t="s">
        <v>227</v>
      </c>
      <c r="N12" s="28"/>
      <c r="O12" s="29"/>
    </row>
    <row r="13" spans="2:15" x14ac:dyDescent="0.25">
      <c r="C13" s="30" t="s">
        <v>228</v>
      </c>
      <c r="D13" s="107">
        <v>0.155130276451523</v>
      </c>
      <c r="E13" s="111" cm="1">
        <f t="array" ref="E13">D13*ConvertGBPtoEUR</f>
        <v>0.17529721239022097</v>
      </c>
      <c r="F13" s="26"/>
      <c r="G13" s="49"/>
      <c r="M13" s="27" t="s">
        <v>226</v>
      </c>
      <c r="N13" s="28"/>
      <c r="O13" s="29"/>
    </row>
    <row r="14" spans="2:15" x14ac:dyDescent="0.25">
      <c r="C14" s="48" t="s">
        <v>229</v>
      </c>
      <c r="D14" s="108">
        <v>0.54357648868613484</v>
      </c>
      <c r="E14" s="111" cm="1">
        <f t="array" ref="E14">D14*ConvertGBPtoEUR</f>
        <v>0.61424143221533234</v>
      </c>
      <c r="F14" s="26"/>
      <c r="M14" s="27" t="s">
        <v>228</v>
      </c>
      <c r="N14" s="28"/>
      <c r="O14" s="29"/>
    </row>
    <row r="15" spans="2:15" ht="15.75" thickBot="1" x14ac:dyDescent="0.3">
      <c r="C15" s="32" t="s">
        <v>230</v>
      </c>
      <c r="D15" s="109">
        <f>SUM(D12:D14)</f>
        <v>0.89261961070206097</v>
      </c>
      <c r="E15" s="112" cm="1">
        <f t="array" ref="E15">D15*ConvertGBPtoEUR</f>
        <v>1.0086601600933287</v>
      </c>
      <c r="M15" s="33" t="s">
        <v>229</v>
      </c>
      <c r="N15" s="34"/>
      <c r="O15" s="35"/>
    </row>
    <row r="16" spans="2:15" ht="15.75" thickBot="1" x14ac:dyDescent="0.3">
      <c r="C16" s="26"/>
      <c r="D16" s="26"/>
      <c r="E16" s="26"/>
      <c r="F16" s="26"/>
      <c r="G16" s="26"/>
      <c r="H16" s="26"/>
      <c r="I16" s="26"/>
      <c r="J16" s="26"/>
      <c r="K16" s="26"/>
      <c r="L16" s="26"/>
      <c r="M16" s="26"/>
      <c r="N16" s="26"/>
      <c r="O16" s="26"/>
    </row>
    <row r="17" spans="3:29" x14ac:dyDescent="0.25">
      <c r="C17" s="36" t="s">
        <v>231</v>
      </c>
      <c r="D17" s="37">
        <v>0.1</v>
      </c>
      <c r="E17" s="38">
        <v>0.2</v>
      </c>
      <c r="F17" s="38">
        <v>0.5</v>
      </c>
      <c r="G17" s="38">
        <v>1</v>
      </c>
      <c r="H17" s="38">
        <v>2</v>
      </c>
      <c r="I17" s="38">
        <v>5</v>
      </c>
      <c r="J17" s="38">
        <v>10</v>
      </c>
      <c r="K17" s="38">
        <v>20</v>
      </c>
      <c r="L17" s="38">
        <v>30</v>
      </c>
      <c r="M17" s="38">
        <v>50</v>
      </c>
      <c r="N17" s="38">
        <v>70</v>
      </c>
      <c r="O17" s="39">
        <v>100</v>
      </c>
      <c r="Q17" s="36" t="s">
        <v>231</v>
      </c>
      <c r="R17" s="37">
        <v>0.1</v>
      </c>
      <c r="S17" s="38">
        <v>0.2</v>
      </c>
      <c r="T17" s="38">
        <v>0.5</v>
      </c>
      <c r="U17" s="38">
        <v>1</v>
      </c>
      <c r="V17" s="38">
        <v>2</v>
      </c>
      <c r="W17" s="38">
        <v>5</v>
      </c>
      <c r="X17" s="38">
        <v>10</v>
      </c>
      <c r="Y17" s="38">
        <v>20</v>
      </c>
      <c r="Z17" s="38">
        <v>30</v>
      </c>
      <c r="AA17" s="38">
        <v>50</v>
      </c>
      <c r="AB17" s="38">
        <v>70</v>
      </c>
      <c r="AC17" s="39">
        <v>100</v>
      </c>
    </row>
    <row r="18" spans="3:29" x14ac:dyDescent="0.25">
      <c r="C18" s="40" t="s">
        <v>232</v>
      </c>
      <c r="D18" s="132" t="s">
        <v>233</v>
      </c>
      <c r="E18" s="133"/>
      <c r="F18" s="133"/>
      <c r="G18" s="133"/>
      <c r="H18" s="133"/>
      <c r="I18" s="133"/>
      <c r="J18" s="133"/>
      <c r="K18" s="133"/>
      <c r="L18" s="133"/>
      <c r="M18" s="133"/>
      <c r="N18" s="133"/>
      <c r="O18" s="134"/>
      <c r="Q18" s="40" t="s">
        <v>232</v>
      </c>
      <c r="R18" s="132" t="s">
        <v>234</v>
      </c>
      <c r="S18" s="133"/>
      <c r="T18" s="133"/>
      <c r="U18" s="133"/>
      <c r="V18" s="133"/>
      <c r="W18" s="133"/>
      <c r="X18" s="133"/>
      <c r="Y18" s="133"/>
      <c r="Z18" s="133"/>
      <c r="AA18" s="133"/>
      <c r="AB18" s="133"/>
      <c r="AC18" s="134"/>
    </row>
    <row r="19" spans="3:29" x14ac:dyDescent="0.25">
      <c r="C19" s="41">
        <v>1</v>
      </c>
      <c r="D19" s="42">
        <v>1.0775955722405224</v>
      </c>
      <c r="E19" s="43">
        <v>0.98510759147129168</v>
      </c>
      <c r="F19" s="43">
        <v>0.9296148030097533</v>
      </c>
      <c r="G19" s="43">
        <v>0.91111720685590714</v>
      </c>
      <c r="H19" s="43">
        <v>0.901868408778984</v>
      </c>
      <c r="I19" s="43">
        <v>0.89755230300975331</v>
      </c>
      <c r="J19" s="43">
        <v>0.89590807224052249</v>
      </c>
      <c r="K19" s="43">
        <v>0.89549701454821484</v>
      </c>
      <c r="L19" s="43">
        <v>0.89481191839436869</v>
      </c>
      <c r="M19" s="43">
        <v>0.89426384147129179</v>
      </c>
      <c r="N19" s="43">
        <v>0.89391150630645655</v>
      </c>
      <c r="O19" s="31">
        <v>0.89368836070206092</v>
      </c>
      <c r="Q19" s="41">
        <v>1</v>
      </c>
      <c r="R19" s="111" cm="1">
        <f t="array" ref="R19">D19*ConvertGBPtoEUR</f>
        <v>1.2176829966317901</v>
      </c>
      <c r="S19" s="111" cm="1">
        <f t="array" ref="S19">E19*ConvertGBPtoEUR</f>
        <v>1.1131715783625595</v>
      </c>
      <c r="T19" s="111" cm="1">
        <f t="array" ref="T19">F19*ConvertGBPtoEUR</f>
        <v>1.050464727401021</v>
      </c>
      <c r="U19" s="111" cm="1">
        <f t="array" ref="U19">G19*ConvertGBPtoEUR</f>
        <v>1.0295624437471749</v>
      </c>
      <c r="V19" s="111" cm="1">
        <f t="array" ref="V19">H19*ConvertGBPtoEUR</f>
        <v>1.0191113019202518</v>
      </c>
      <c r="W19" s="111" cm="1">
        <f t="array" ref="W19">I19*ConvertGBPtoEUR</f>
        <v>1.0142341024010211</v>
      </c>
      <c r="X19" s="111" cm="1">
        <f t="array" ref="X19">J19*ConvertGBPtoEUR</f>
        <v>1.0123761216317904</v>
      </c>
      <c r="Y19" s="111" cm="1">
        <f t="array" ref="Y19">K19*ConvertGBPtoEUR</f>
        <v>1.0119116264394827</v>
      </c>
      <c r="Z19" s="111" cm="1">
        <f t="array" ref="Z19">L19*ConvertGBPtoEUR</f>
        <v>1.0111374677856366</v>
      </c>
      <c r="AA19" s="111" cm="1">
        <f t="array" ref="AA19">M19*ConvertGBPtoEUR</f>
        <v>1.0105181408625596</v>
      </c>
      <c r="AB19" s="111" cm="1">
        <f t="array" ref="AB19">N19*ConvertGBPtoEUR</f>
        <v>1.0101200021262957</v>
      </c>
      <c r="AC19" s="111" cm="1">
        <f t="array" ref="AC19">O19*ConvertGBPtoEUR</f>
        <v>1.0098678475933287</v>
      </c>
    </row>
    <row r="20" spans="3:29" x14ac:dyDescent="0.25">
      <c r="C20" s="41">
        <v>25</v>
      </c>
      <c r="D20" s="42">
        <v>5.1613996587789837</v>
      </c>
      <c r="E20" s="43">
        <v>3.027009634740522</v>
      </c>
      <c r="F20" s="43">
        <v>1.7463756203174459</v>
      </c>
      <c r="G20" s="43">
        <v>1.461790283778984</v>
      </c>
      <c r="H20" s="43">
        <v>1.2720667260866763</v>
      </c>
      <c r="I20" s="43">
        <v>1.0823431683943687</v>
      </c>
      <c r="J20" s="43">
        <v>1.0254261010866763</v>
      </c>
      <c r="K20" s="43">
        <v>1.0159399232020609</v>
      </c>
      <c r="L20" s="43">
        <v>0.99380550813795843</v>
      </c>
      <c r="M20" s="43">
        <v>0.96092009147129176</v>
      </c>
      <c r="N20" s="43">
        <v>0.95224701454821481</v>
      </c>
      <c r="O20" s="31">
        <v>0.93815326454821479</v>
      </c>
      <c r="Q20" s="41">
        <v>25</v>
      </c>
      <c r="R20" s="111" cm="1">
        <f t="array" ref="R20">D20*ConvertGBPtoEUR</f>
        <v>5.8323816144202514</v>
      </c>
      <c r="S20" s="111" cm="1">
        <f t="array" ref="S20">E20*ConvertGBPtoEUR</f>
        <v>3.4205208872567896</v>
      </c>
      <c r="T20" s="111" cm="1">
        <f t="array" ref="T20">F20*ConvertGBPtoEUR</f>
        <v>1.9734044509587136</v>
      </c>
      <c r="U20" s="111" cm="1">
        <f t="array" ref="U20">G20*ConvertGBPtoEUR</f>
        <v>1.6518230206702518</v>
      </c>
      <c r="V20" s="111" cm="1">
        <f t="array" ref="V20">H20*ConvertGBPtoEUR</f>
        <v>1.4374354004779439</v>
      </c>
      <c r="W20" s="111" cm="1">
        <f t="array" ref="W20">I20*ConvertGBPtoEUR</f>
        <v>1.2230477802856365</v>
      </c>
      <c r="X20" s="111" cm="1">
        <f t="array" ref="X20">J20*ConvertGBPtoEUR</f>
        <v>1.1587314942279441</v>
      </c>
      <c r="Y20" s="111" cm="1">
        <f t="array" ref="Y20">K20*ConvertGBPtoEUR</f>
        <v>1.1480121132183287</v>
      </c>
      <c r="Z20" s="111" cm="1">
        <f t="array" ref="Z20">L20*ConvertGBPtoEUR</f>
        <v>1.123000224195893</v>
      </c>
      <c r="AA20" s="111" cm="1">
        <f t="array" ref="AA20">M20*ConvertGBPtoEUR</f>
        <v>1.0858397033625595</v>
      </c>
      <c r="AB20" s="111" cm="1">
        <f t="array" ref="AB20">N20*ConvertGBPtoEUR</f>
        <v>1.0760391264394826</v>
      </c>
      <c r="AC20" s="111" cm="1">
        <f t="array" ref="AC20">O20*ConvertGBPtoEUR</f>
        <v>1.0601131889394826</v>
      </c>
    </row>
    <row r="21" spans="3:29" x14ac:dyDescent="0.25">
      <c r="C21" s="41">
        <v>30</v>
      </c>
      <c r="D21" s="42">
        <v>5.9429501395482136</v>
      </c>
      <c r="E21" s="43">
        <v>3.417784875125137</v>
      </c>
      <c r="F21" s="43">
        <v>1.9026857164712916</v>
      </c>
      <c r="G21" s="43">
        <v>1.5659970145482147</v>
      </c>
      <c r="H21" s="43">
        <v>1.3415378799328301</v>
      </c>
      <c r="I21" s="43">
        <v>1.1619705722405225</v>
      </c>
      <c r="J21" s="43">
        <v>1.0497410049328302</v>
      </c>
      <c r="K21" s="43">
        <v>1.0385180482020611</v>
      </c>
      <c r="L21" s="43">
        <v>1.0123311491635993</v>
      </c>
      <c r="M21" s="43">
        <v>0.98240326454821481</v>
      </c>
      <c r="N21" s="43">
        <v>0.96316391015261038</v>
      </c>
      <c r="O21" s="31">
        <v>0.94648980300975327</v>
      </c>
      <c r="Q21" s="41">
        <v>30</v>
      </c>
      <c r="R21" s="111" cm="1">
        <f t="array" ref="R21">D21*ConvertGBPtoEUR</f>
        <v>6.7155336576894804</v>
      </c>
      <c r="S21" s="111" cm="1">
        <f t="array" ref="S21">E21*ConvertGBPtoEUR</f>
        <v>3.8620969088914046</v>
      </c>
      <c r="T21" s="111" cm="1">
        <f t="array" ref="T21">F21*ConvertGBPtoEUR</f>
        <v>2.1500348596125591</v>
      </c>
      <c r="U21" s="111" cm="1">
        <f t="array" ref="U21">G21*ConvertGBPtoEUR</f>
        <v>1.7695766264394825</v>
      </c>
      <c r="V21" s="111" cm="1">
        <f t="array" ref="V21">H21*ConvertGBPtoEUR</f>
        <v>1.5159378043240979</v>
      </c>
      <c r="W21" s="111" cm="1">
        <f t="array" ref="W21">I21*ConvertGBPtoEUR</f>
        <v>1.3130267466317902</v>
      </c>
      <c r="X21" s="111" cm="1">
        <f t="array" ref="X21">J21*ConvertGBPtoEUR</f>
        <v>1.1862073355740981</v>
      </c>
      <c r="Y21" s="111" cm="1">
        <f t="array" ref="Y21">K21*ConvertGBPtoEUR</f>
        <v>1.1735253944683288</v>
      </c>
      <c r="Z21" s="111" cm="1">
        <f t="array" ref="Z21">L21*ConvertGBPtoEUR</f>
        <v>1.1439341985548672</v>
      </c>
      <c r="AA21" s="111" cm="1">
        <f t="array" ref="AA21">M21*ConvertGBPtoEUR</f>
        <v>1.1101156889394825</v>
      </c>
      <c r="AB21" s="111" cm="1">
        <f t="array" ref="AB21">N21*ConvertGBPtoEUR</f>
        <v>1.0883752184724496</v>
      </c>
      <c r="AC21" s="111" cm="1">
        <f t="array" ref="AC21">O21*ConvertGBPtoEUR</f>
        <v>1.069533477401021</v>
      </c>
    </row>
    <row r="22" spans="3:29" x14ac:dyDescent="0.25">
      <c r="C22" s="41">
        <v>40</v>
      </c>
      <c r="D22" s="42">
        <v>7.4316821107020612</v>
      </c>
      <c r="E22" s="43">
        <v>4.1621508607020612</v>
      </c>
      <c r="F22" s="43">
        <v>2.200432110702061</v>
      </c>
      <c r="G22" s="43">
        <v>1.7644946107020609</v>
      </c>
      <c r="H22" s="43">
        <v>1.473869610702061</v>
      </c>
      <c r="I22" s="43">
        <v>1.2413696107020611</v>
      </c>
      <c r="J22" s="43">
        <v>1.1251196107020609</v>
      </c>
      <c r="K22" s="43">
        <v>1.0960571107020609</v>
      </c>
      <c r="L22" s="43">
        <v>1.047619610702061</v>
      </c>
      <c r="M22" s="43">
        <v>1.0088696107020609</v>
      </c>
      <c r="N22" s="43">
        <v>0.99226246784491812</v>
      </c>
      <c r="O22" s="31">
        <v>0.96818211070206095</v>
      </c>
      <c r="Q22" s="41">
        <v>40</v>
      </c>
      <c r="R22" s="111" cm="1">
        <f t="array" ref="R22">D22*ConvertGBPtoEUR</f>
        <v>8.3978007850933292</v>
      </c>
      <c r="S22" s="111" cm="1">
        <f t="array" ref="S22">E22*ConvertGBPtoEUR</f>
        <v>4.7032304725933285</v>
      </c>
      <c r="T22" s="111" cm="1">
        <f t="array" ref="T22">F22*ConvertGBPtoEUR</f>
        <v>2.4864882850933285</v>
      </c>
      <c r="U22" s="111" cm="1">
        <f t="array" ref="U22">G22*ConvertGBPtoEUR</f>
        <v>1.9938789100933287</v>
      </c>
      <c r="V22" s="111" cm="1">
        <f t="array" ref="V22">H22*ConvertGBPtoEUR</f>
        <v>1.6654726600933287</v>
      </c>
      <c r="W22" s="111" cm="1">
        <f t="array" ref="W22">I22*ConvertGBPtoEUR</f>
        <v>1.4027476600933289</v>
      </c>
      <c r="X22" s="111" cm="1">
        <f t="array" ref="X22">J22*ConvertGBPtoEUR</f>
        <v>1.2713851600933288</v>
      </c>
      <c r="Y22" s="111" cm="1">
        <f t="array" ref="Y22">K22*ConvertGBPtoEUR</f>
        <v>1.2385445350933286</v>
      </c>
      <c r="Z22" s="111" cm="1">
        <f t="array" ref="Z22">L22*ConvertGBPtoEUR</f>
        <v>1.1838101600933288</v>
      </c>
      <c r="AA22" s="111" cm="1">
        <f t="array" ref="AA22">M22*ConvertGBPtoEUR</f>
        <v>1.1400226600933288</v>
      </c>
      <c r="AB22" s="111" cm="1">
        <f t="array" ref="AB22">N22*ConvertGBPtoEUR</f>
        <v>1.1212565886647574</v>
      </c>
      <c r="AC22" s="111" cm="1">
        <f t="array" ref="AC22">O22*ConvertGBPtoEUR</f>
        <v>1.0940457850933287</v>
      </c>
    </row>
    <row r="23" spans="3:29" x14ac:dyDescent="0.25">
      <c r="C23" s="41">
        <v>50</v>
      </c>
      <c r="D23" s="42">
        <v>8.8311712933943678</v>
      </c>
      <c r="E23" s="43">
        <v>4.8618954520482145</v>
      </c>
      <c r="F23" s="43">
        <v>3.0095667260866765</v>
      </c>
      <c r="G23" s="43">
        <v>2.3039176876251379</v>
      </c>
      <c r="H23" s="43">
        <v>1.5982686491635993</v>
      </c>
      <c r="I23" s="43">
        <v>1.316009033778984</v>
      </c>
      <c r="J23" s="43">
        <v>1.1748792260866763</v>
      </c>
      <c r="K23" s="43">
        <v>1.1748792260866763</v>
      </c>
      <c r="L23" s="43">
        <v>1.1043143222405225</v>
      </c>
      <c r="M23" s="43">
        <v>1.0478623991635994</v>
      </c>
      <c r="N23" s="43">
        <v>1.0135880172954677</v>
      </c>
      <c r="O23" s="31">
        <v>0.99141047608667632</v>
      </c>
      <c r="Q23" s="41">
        <v>50</v>
      </c>
      <c r="R23" s="111" cm="1">
        <f t="array" ref="R23">D23*ConvertGBPtoEUR</f>
        <v>9.9792235615356351</v>
      </c>
      <c r="S23" s="111" cm="1">
        <f t="array" ref="S23">E23*ConvertGBPtoEUR</f>
        <v>5.4939418608144814</v>
      </c>
      <c r="T23" s="111" cm="1">
        <f t="array" ref="T23">F23*ConvertGBPtoEUR</f>
        <v>3.400810400477944</v>
      </c>
      <c r="U23" s="111" cm="1">
        <f t="array" ref="U23">G23*ConvertGBPtoEUR</f>
        <v>2.6034269870164057</v>
      </c>
      <c r="V23" s="111" cm="1">
        <f t="array" ref="V23">H23*ConvertGBPtoEUR</f>
        <v>1.806043573554867</v>
      </c>
      <c r="W23" s="111" cm="1">
        <f t="array" ref="W23">I23*ConvertGBPtoEUR</f>
        <v>1.4870902081702517</v>
      </c>
      <c r="X23" s="111" cm="1">
        <f t="array" ref="X23">J23*ConvertGBPtoEUR</f>
        <v>1.327613525477944</v>
      </c>
      <c r="Y23" s="111" cm="1">
        <f t="array" ref="Y23">K23*ConvertGBPtoEUR</f>
        <v>1.327613525477944</v>
      </c>
      <c r="Z23" s="111" cm="1">
        <f t="array" ref="Z23">L23*ConvertGBPtoEUR</f>
        <v>1.2478751841317903</v>
      </c>
      <c r="AA23" s="111" cm="1">
        <f t="array" ref="AA23">M23*ConvertGBPtoEUR</f>
        <v>1.1840845110548672</v>
      </c>
      <c r="AB23" s="111" cm="1">
        <f t="array" ref="AB23">N23*ConvertGBPtoEUR</f>
        <v>1.1453544595438783</v>
      </c>
      <c r="AC23" s="111" cm="1">
        <f t="array" ref="AC23">O23*ConvertGBPtoEUR</f>
        <v>1.1202938379779441</v>
      </c>
    </row>
    <row r="24" spans="3:29" x14ac:dyDescent="0.25">
      <c r="C24" s="41">
        <v>60</v>
      </c>
      <c r="D24" s="42">
        <v>10.130600379932829</v>
      </c>
      <c r="E24" s="43">
        <v>5.5116099953174453</v>
      </c>
      <c r="F24" s="43">
        <v>3.3560811491635993</v>
      </c>
      <c r="G24" s="43">
        <v>2.534927303009753</v>
      </c>
      <c r="H24" s="43">
        <v>1.9190619183943687</v>
      </c>
      <c r="I24" s="43">
        <v>1.3853119183943687</v>
      </c>
      <c r="J24" s="43">
        <v>1.2210811491635996</v>
      </c>
      <c r="K24" s="43">
        <v>1.2210811491635996</v>
      </c>
      <c r="L24" s="43">
        <v>1.1389657645482147</v>
      </c>
      <c r="M24" s="43">
        <v>1.073273456855907</v>
      </c>
      <c r="N24" s="43">
        <v>1.0333888414712917</v>
      </c>
      <c r="O24" s="31">
        <v>1.0075811491635993</v>
      </c>
      <c r="Q24" s="41">
        <v>60</v>
      </c>
      <c r="R24" s="111" cm="1">
        <f t="array" ref="R24">D24*ConvertGBPtoEUR</f>
        <v>11.447578429324096</v>
      </c>
      <c r="S24" s="111" cm="1">
        <f t="array" ref="S24">E24*ConvertGBPtoEUR</f>
        <v>6.2281192947087129</v>
      </c>
      <c r="T24" s="111" cm="1">
        <f t="array" ref="T24">F24*ConvertGBPtoEUR</f>
        <v>3.792371698554867</v>
      </c>
      <c r="U24" s="111" cm="1">
        <f t="array" ref="U24">G24*ConvertGBPtoEUR</f>
        <v>2.8644678524010208</v>
      </c>
      <c r="V24" s="111" cm="1">
        <f t="array" ref="V24">H24*ConvertGBPtoEUR</f>
        <v>2.1685399677856365</v>
      </c>
      <c r="W24" s="111" cm="1">
        <f t="array" ref="W24">I24*ConvertGBPtoEUR</f>
        <v>1.5654024677856366</v>
      </c>
      <c r="X24" s="111" cm="1">
        <f t="array" ref="X24">J24*ConvertGBPtoEUR</f>
        <v>1.3798216985548675</v>
      </c>
      <c r="Y24" s="111" cm="1">
        <f t="array" ref="Y24">K24*ConvertGBPtoEUR</f>
        <v>1.3798216985548675</v>
      </c>
      <c r="Z24" s="111" cm="1">
        <f t="array" ref="Z24">L24*ConvertGBPtoEUR</f>
        <v>1.2870313139394824</v>
      </c>
      <c r="AA24" s="111" cm="1">
        <f t="array" ref="AA24">M24*ConvertGBPtoEUR</f>
        <v>1.2127990062471747</v>
      </c>
      <c r="AB24" s="111" cm="1">
        <f t="array" ref="AB24">N24*ConvertGBPtoEUR</f>
        <v>1.1677293908625594</v>
      </c>
      <c r="AC24" s="111" cm="1">
        <f t="array" ref="AC24">O24*ConvertGBPtoEUR</f>
        <v>1.138566698554867</v>
      </c>
    </row>
    <row r="25" spans="3:29" x14ac:dyDescent="0.25">
      <c r="C25" s="41">
        <v>80</v>
      </c>
      <c r="D25" s="42">
        <v>12.67266768762514</v>
      </c>
      <c r="E25" s="43">
        <v>6.7826436491636004</v>
      </c>
      <c r="F25" s="43">
        <v>4.0339657645482152</v>
      </c>
      <c r="G25" s="43">
        <v>2.9868503799328305</v>
      </c>
      <c r="H25" s="43">
        <v>2.2015138414712911</v>
      </c>
      <c r="I25" s="43">
        <v>1.62560037993283</v>
      </c>
      <c r="J25" s="43">
        <v>1.3638215337789841</v>
      </c>
      <c r="K25" s="43">
        <v>1.3114657645482148</v>
      </c>
      <c r="L25" s="43">
        <v>1.2067542260866764</v>
      </c>
      <c r="M25" s="43">
        <v>1.1229849953174456</v>
      </c>
      <c r="N25" s="43">
        <v>1.0721251052075556</v>
      </c>
      <c r="O25" s="31">
        <v>1.0392157645482147</v>
      </c>
      <c r="Q25" s="41">
        <v>80</v>
      </c>
      <c r="R25" s="111" cm="1">
        <f t="array" ref="R25">D25*ConvertGBPtoEUR</f>
        <v>14.320114487016406</v>
      </c>
      <c r="S25" s="111" cm="1">
        <f t="array" ref="S25">E25*ConvertGBPtoEUR</f>
        <v>7.6643873235548678</v>
      </c>
      <c r="T25" s="111" cm="1">
        <f t="array" ref="T25">F25*ConvertGBPtoEUR</f>
        <v>4.5583813139394831</v>
      </c>
      <c r="U25" s="111" cm="1">
        <f t="array" ref="U25">G25*ConvertGBPtoEUR</f>
        <v>3.3751409293240981</v>
      </c>
      <c r="V25" s="111" cm="1">
        <f t="array" ref="V25">H25*ConvertGBPtoEUR</f>
        <v>2.4877106408625589</v>
      </c>
      <c r="W25" s="111" cm="1">
        <f t="array" ref="W25">I25*ConvertGBPtoEUR</f>
        <v>1.8369284293240977</v>
      </c>
      <c r="X25" s="111" cm="1">
        <f t="array" ref="X25">J25*ConvertGBPtoEUR</f>
        <v>1.5411183331702518</v>
      </c>
      <c r="Y25" s="111" cm="1">
        <f t="array" ref="Y25">K25*ConvertGBPtoEUR</f>
        <v>1.4819563139394827</v>
      </c>
      <c r="Z25" s="111" cm="1">
        <f t="array" ref="Z25">L25*ConvertGBPtoEUR</f>
        <v>1.3636322754779442</v>
      </c>
      <c r="AA25" s="111" cm="1">
        <f t="array" ref="AA25">M25*ConvertGBPtoEUR</f>
        <v>1.2689730447087133</v>
      </c>
      <c r="AB25" s="111" cm="1">
        <f t="array" ref="AB25">N25*ConvertGBPtoEUR</f>
        <v>1.2115013688845377</v>
      </c>
      <c r="AC25" s="111" cm="1">
        <f t="array" ref="AC25">O25*ConvertGBPtoEUR</f>
        <v>1.1743138139394826</v>
      </c>
    </row>
    <row r="26" spans="3:29" x14ac:dyDescent="0.25">
      <c r="C26" s="41">
        <v>100</v>
      </c>
      <c r="D26" s="42">
        <v>14.868581149163601</v>
      </c>
      <c r="E26" s="43">
        <v>7.8806003799328312</v>
      </c>
      <c r="F26" s="43">
        <v>4.6195426876251382</v>
      </c>
      <c r="G26" s="43">
        <v>3.3772349953174459</v>
      </c>
      <c r="H26" s="43">
        <v>2.4455042260866762</v>
      </c>
      <c r="I26" s="43">
        <v>1.7622349953174457</v>
      </c>
      <c r="J26" s="43">
        <v>1.4516580722405226</v>
      </c>
      <c r="K26" s="43">
        <v>1.3895426876251378</v>
      </c>
      <c r="L26" s="43">
        <v>1.2653119183943686</v>
      </c>
      <c r="M26" s="43">
        <v>1.1659273030097532</v>
      </c>
      <c r="N26" s="43">
        <v>1.105586643669094</v>
      </c>
      <c r="O26" s="31">
        <v>1.0665426876251378</v>
      </c>
      <c r="Q26" s="41">
        <v>100</v>
      </c>
      <c r="R26" s="111" cm="1">
        <f t="array" ref="R26">D26*ConvertGBPtoEUR</f>
        <v>16.801496698554867</v>
      </c>
      <c r="S26" s="111" cm="1">
        <f t="array" ref="S26">E26*ConvertGBPtoEUR</f>
        <v>8.9050784293240977</v>
      </c>
      <c r="T26" s="111" cm="1">
        <f t="array" ref="T26">F26*ConvertGBPtoEUR</f>
        <v>5.2200832370164054</v>
      </c>
      <c r="U26" s="111" cm="1">
        <f t="array" ref="U26">G26*ConvertGBPtoEUR</f>
        <v>3.8162755447087133</v>
      </c>
      <c r="V26" s="111" cm="1">
        <f t="array" ref="V26">H26*ConvertGBPtoEUR</f>
        <v>2.7634197754779439</v>
      </c>
      <c r="W26" s="111" cm="1">
        <f t="array" ref="W26">I26*ConvertGBPtoEUR</f>
        <v>1.9913255447087135</v>
      </c>
      <c r="X26" s="111" cm="1">
        <f t="array" ref="X26">J26*ConvertGBPtoEUR</f>
        <v>1.6403736216317903</v>
      </c>
      <c r="Y26" s="111" cm="1">
        <f t="array" ref="Y26">K26*ConvertGBPtoEUR</f>
        <v>1.5701832370164055</v>
      </c>
      <c r="Z26" s="111" cm="1">
        <f t="array" ref="Z26">L26*ConvertGBPtoEUR</f>
        <v>1.4298024677856365</v>
      </c>
      <c r="AA26" s="111" cm="1">
        <f t="array" ref="AA26">M26*ConvertGBPtoEUR</f>
        <v>1.317497852401021</v>
      </c>
      <c r="AB26" s="111" cm="1">
        <f t="array" ref="AB26">N26*ConvertGBPtoEUR</f>
        <v>1.249312907346076</v>
      </c>
      <c r="AC26" s="111" cm="1">
        <f t="array" ref="AC26">O26*ConvertGBPtoEUR</f>
        <v>1.2051932370164056</v>
      </c>
    </row>
    <row r="27" spans="3:29" x14ac:dyDescent="0.25">
      <c r="C27" s="41">
        <v>150</v>
      </c>
      <c r="D27" s="42">
        <v>20.189344370317443</v>
      </c>
      <c r="E27" s="43">
        <v>10.540981990509753</v>
      </c>
      <c r="F27" s="43">
        <v>6.0384128799328307</v>
      </c>
      <c r="G27" s="43">
        <v>4.3231484568559067</v>
      </c>
      <c r="H27" s="43">
        <v>3.0367001395482145</v>
      </c>
      <c r="I27" s="43">
        <v>2.093304706855907</v>
      </c>
      <c r="J27" s="43">
        <v>1.7502518222405223</v>
      </c>
      <c r="K27" s="43">
        <v>1.57872537993283</v>
      </c>
      <c r="L27" s="43">
        <v>1.4071989376251379</v>
      </c>
      <c r="M27" s="43">
        <v>1.2699777837789841</v>
      </c>
      <c r="N27" s="43">
        <v>1.1866649403723906</v>
      </c>
      <c r="O27" s="31">
        <v>1.1327566299328302</v>
      </c>
      <c r="Q27" s="41">
        <v>150</v>
      </c>
      <c r="R27" s="111" cm="1">
        <f t="array" ref="R27">D27*ConvertGBPtoEUR</f>
        <v>22.813959138458706</v>
      </c>
      <c r="S27" s="111" cm="1">
        <f t="array" ref="S27">E27*ConvertGBPtoEUR</f>
        <v>11.911309649276019</v>
      </c>
      <c r="T27" s="111" cm="1">
        <f t="array" ref="T27">F27*ConvertGBPtoEUR</f>
        <v>6.823406554324098</v>
      </c>
      <c r="U27" s="111" cm="1">
        <f t="array" ref="U27">G27*ConvertGBPtoEUR</f>
        <v>4.8851577562471737</v>
      </c>
      <c r="V27" s="111" cm="1">
        <f t="array" ref="V27">H27*ConvertGBPtoEUR</f>
        <v>3.4314711576894821</v>
      </c>
      <c r="W27" s="111" cm="1">
        <f t="array" ref="W27">I27*ConvertGBPtoEUR</f>
        <v>2.3654343187471745</v>
      </c>
      <c r="X27" s="111" cm="1">
        <f t="array" ref="X27">J27*ConvertGBPtoEUR</f>
        <v>1.97778455913179</v>
      </c>
      <c r="Y27" s="111" cm="1">
        <f t="array" ref="Y27">K27*ConvertGBPtoEUR</f>
        <v>1.7839596793240977</v>
      </c>
      <c r="Z27" s="111" cm="1">
        <f t="array" ref="Z27">L27*ConvertGBPtoEUR</f>
        <v>1.5901347995164057</v>
      </c>
      <c r="AA27" s="111" cm="1">
        <f t="array" ref="AA27">M27*ConvertGBPtoEUR</f>
        <v>1.4350748956702519</v>
      </c>
      <c r="AB27" s="111" cm="1">
        <f t="array" ref="AB27">N27*ConvertGBPtoEUR</f>
        <v>1.3409313826208011</v>
      </c>
      <c r="AC27" s="111" cm="1">
        <f t="array" ref="AC27">O27*ConvertGBPtoEUR</f>
        <v>1.2800149918240979</v>
      </c>
    </row>
    <row r="28" spans="3:29" x14ac:dyDescent="0.25">
      <c r="C28" s="41">
        <v>200</v>
      </c>
      <c r="D28" s="42">
        <v>25.231561918394366</v>
      </c>
      <c r="E28" s="43">
        <v>13.062090764548214</v>
      </c>
      <c r="F28" s="43">
        <v>9.5464657645482163</v>
      </c>
      <c r="G28" s="43">
        <v>5.2195426876251387</v>
      </c>
      <c r="H28" s="43">
        <v>4.1378119183943696</v>
      </c>
      <c r="I28" s="43">
        <v>2.6233888414712916</v>
      </c>
      <c r="J28" s="43">
        <v>1.9743503799328301</v>
      </c>
      <c r="K28" s="43">
        <v>1.7580042260866762</v>
      </c>
      <c r="L28" s="43">
        <v>1.5416580722405224</v>
      </c>
      <c r="M28" s="43">
        <v>1.3685811491635995</v>
      </c>
      <c r="N28" s="43">
        <v>1.2634987315811819</v>
      </c>
      <c r="O28" s="31">
        <v>1.1955042260866764</v>
      </c>
      <c r="Q28" s="41">
        <v>200</v>
      </c>
      <c r="R28" s="111" cm="1">
        <f t="array" ref="R28">D28*ConvertGBPtoEUR</f>
        <v>28.511664967785631</v>
      </c>
      <c r="S28" s="111" cm="1">
        <f t="array" ref="S28">E28*ConvertGBPtoEUR</f>
        <v>14.760162563939481</v>
      </c>
      <c r="T28" s="111" cm="1">
        <f t="array" ref="T28">F28*ConvertGBPtoEUR</f>
        <v>10.787506313939483</v>
      </c>
      <c r="U28" s="111" cm="1">
        <f t="array" ref="U28">G28*ConvertGBPtoEUR</f>
        <v>5.8980832370164062</v>
      </c>
      <c r="V28" s="111" cm="1">
        <f t="array" ref="V28">H28*ConvertGBPtoEUR</f>
        <v>4.6757274677856371</v>
      </c>
      <c r="W28" s="111" cm="1">
        <f t="array" ref="W28">I28*ConvertGBPtoEUR</f>
        <v>2.9644293908625592</v>
      </c>
      <c r="X28" s="111" cm="1">
        <f t="array" ref="X28">J28*ConvertGBPtoEUR</f>
        <v>2.2310159293240979</v>
      </c>
      <c r="Y28" s="111" cm="1">
        <f t="array" ref="Y28">K28*ConvertGBPtoEUR</f>
        <v>1.9865447754779439</v>
      </c>
      <c r="Z28" s="111" cm="1">
        <f t="array" ref="Z28">L28*ConvertGBPtoEUR</f>
        <v>1.7420736216317902</v>
      </c>
      <c r="AA28" s="111" cm="1">
        <f t="array" ref="AA28">M28*ConvertGBPtoEUR</f>
        <v>1.5464966985548674</v>
      </c>
      <c r="AB28" s="111" cm="1">
        <f t="array" ref="AB28">N28*ConvertGBPtoEUR</f>
        <v>1.4277535666867354</v>
      </c>
      <c r="AC28" s="111" cm="1">
        <f t="array" ref="AC28">O28*ConvertGBPtoEUR</f>
        <v>1.3509197754779443</v>
      </c>
    </row>
    <row r="29" spans="3:29" x14ac:dyDescent="0.25">
      <c r="C29" s="41">
        <v>250</v>
      </c>
      <c r="D29" s="42">
        <v>30.70782393762514</v>
      </c>
      <c r="E29" s="43">
        <v>15.800221774163601</v>
      </c>
      <c r="F29" s="43">
        <v>11.493581149163601</v>
      </c>
      <c r="G29" s="43">
        <v>7.518220572240522</v>
      </c>
      <c r="H29" s="43">
        <v>4.8679801876251387</v>
      </c>
      <c r="I29" s="43">
        <v>3.0128119183943687</v>
      </c>
      <c r="J29" s="43">
        <v>2.3502518222405224</v>
      </c>
      <c r="K29" s="43">
        <v>1.9527157645482149</v>
      </c>
      <c r="L29" s="43">
        <v>1.6876917260866762</v>
      </c>
      <c r="M29" s="43">
        <v>1.4756724953174456</v>
      </c>
      <c r="N29" s="43">
        <v>1.3469465337789841</v>
      </c>
      <c r="O29" s="31">
        <v>1.2636532645482148</v>
      </c>
      <c r="Q29" s="41">
        <v>250</v>
      </c>
      <c r="R29" s="111" cm="1">
        <f t="array" ref="R29">D29*ConvertGBPtoEUR</f>
        <v>34.699841049516408</v>
      </c>
      <c r="S29" s="111" cm="1">
        <f t="array" ref="S29">E29*ConvertGBPtoEUR</f>
        <v>17.854250604804868</v>
      </c>
      <c r="T29" s="111" cm="1">
        <f t="array" ref="T29">F29*ConvertGBPtoEUR</f>
        <v>12.987746698554869</v>
      </c>
      <c r="U29" s="111" cm="1">
        <f t="array" ref="U29">G29*ConvertGBPtoEUR</f>
        <v>8.4955892466317895</v>
      </c>
      <c r="V29" s="111" cm="1">
        <f t="array" ref="V29">H29*ConvertGBPtoEUR</f>
        <v>5.5008176120164061</v>
      </c>
      <c r="W29" s="111" cm="1">
        <f t="array" ref="W29">I29*ConvertGBPtoEUR</f>
        <v>3.4044774677856364</v>
      </c>
      <c r="X29" s="111" cm="1">
        <f t="array" ref="X29">J29*ConvertGBPtoEUR</f>
        <v>2.6557845591317899</v>
      </c>
      <c r="Y29" s="111" cm="1">
        <f t="array" ref="Y29">K29*ConvertGBPtoEUR</f>
        <v>2.2065688139394828</v>
      </c>
      <c r="Z29" s="111" cm="1">
        <f t="array" ref="Z29">L29*ConvertGBPtoEUR</f>
        <v>1.9070916504779438</v>
      </c>
      <c r="AA29" s="111" cm="1">
        <f t="array" ref="AA29">M29*ConvertGBPtoEUR</f>
        <v>1.6675099197087133</v>
      </c>
      <c r="AB29" s="111" cm="1">
        <f t="array" ref="AB29">N29*ConvertGBPtoEUR</f>
        <v>1.5220495831702519</v>
      </c>
      <c r="AC29" s="111" cm="1">
        <f t="array" ref="AC29">O29*ConvertGBPtoEUR</f>
        <v>1.4279281889394826</v>
      </c>
    </row>
    <row r="30" spans="3:29" x14ac:dyDescent="0.25">
      <c r="C30" s="41">
        <v>300</v>
      </c>
      <c r="D30" s="42">
        <v>36.419362399163603</v>
      </c>
      <c r="E30" s="43">
        <v>24.577114803009749</v>
      </c>
      <c r="F30" s="43">
        <v>13.52435037993283</v>
      </c>
      <c r="G30" s="43">
        <v>8.7874513414712929</v>
      </c>
      <c r="H30" s="43">
        <v>5.6295186491636002</v>
      </c>
      <c r="I30" s="43">
        <v>3.418965764548215</v>
      </c>
      <c r="J30" s="43">
        <v>2.6294825914712918</v>
      </c>
      <c r="K30" s="43">
        <v>2.1557926876251381</v>
      </c>
      <c r="L30" s="43">
        <v>1.8399994183943686</v>
      </c>
      <c r="M30" s="43">
        <v>1.5873648030097534</v>
      </c>
      <c r="N30" s="43">
        <v>1.4339795008119509</v>
      </c>
      <c r="O30" s="31">
        <v>1.3347301876251378</v>
      </c>
      <c r="Q30" s="41">
        <v>300</v>
      </c>
      <c r="R30" s="111" cm="1">
        <f t="array" ref="R30">D30*ConvertGBPtoEUR</f>
        <v>41.153879511054868</v>
      </c>
      <c r="S30" s="111" cm="1">
        <f t="array" ref="S30">E30*ConvertGBPtoEUR</f>
        <v>27.772139727401015</v>
      </c>
      <c r="T30" s="111" cm="1">
        <f t="array" ref="T30">F30*ConvertGBPtoEUR</f>
        <v>15.282515929324097</v>
      </c>
      <c r="U30" s="111" cm="1">
        <f t="array" ref="U30">G30*ConvertGBPtoEUR</f>
        <v>9.9298200158625605</v>
      </c>
      <c r="V30" s="111" cm="1">
        <f t="array" ref="V30">H30*ConvertGBPtoEUR</f>
        <v>6.3613560735548678</v>
      </c>
      <c r="W30" s="111" cm="1">
        <f t="array" ref="W30">I30*ConvertGBPtoEUR</f>
        <v>3.8634313139394827</v>
      </c>
      <c r="X30" s="111" cm="1">
        <f t="array" ref="X30">J30*ConvertGBPtoEUR</f>
        <v>2.9713153283625595</v>
      </c>
      <c r="Y30" s="111" cm="1">
        <f t="array" ref="Y30">K30*ConvertGBPtoEUR</f>
        <v>2.4360457370164057</v>
      </c>
      <c r="Z30" s="111" cm="1">
        <f t="array" ref="Z30">L30*ConvertGBPtoEUR</f>
        <v>2.0791993427856363</v>
      </c>
      <c r="AA30" s="111" cm="1">
        <f t="array" ref="AA30">M30*ConvertGBPtoEUR</f>
        <v>1.7937222274010212</v>
      </c>
      <c r="AB30" s="111" cm="1">
        <f t="array" ref="AB30">N30*ConvertGBPtoEUR</f>
        <v>1.6203968359175043</v>
      </c>
      <c r="AC30" s="111" cm="1">
        <f t="array" ref="AC30">O30*ConvertGBPtoEUR</f>
        <v>1.5082451120164055</v>
      </c>
    </row>
    <row r="31" spans="3:29" x14ac:dyDescent="0.25">
      <c r="C31" s="41">
        <v>400</v>
      </c>
      <c r="D31" s="42">
        <v>48.037150860702063</v>
      </c>
      <c r="E31" s="43">
        <v>32.322307110702063</v>
      </c>
      <c r="F31" s="43">
        <v>17.655119610702059</v>
      </c>
      <c r="G31" s="43">
        <v>11.369182110702061</v>
      </c>
      <c r="H31" s="43">
        <v>7.1785571107020614</v>
      </c>
      <c r="I31" s="43">
        <v>4.6641821107020611</v>
      </c>
      <c r="J31" s="43">
        <v>3.4069946107020606</v>
      </c>
      <c r="K31" s="43">
        <v>2.5688696107020608</v>
      </c>
      <c r="L31" s="43">
        <v>2.1498071107020609</v>
      </c>
      <c r="M31" s="43">
        <v>1.814557110702061</v>
      </c>
      <c r="N31" s="43">
        <v>1.611012467844918</v>
      </c>
      <c r="O31" s="31">
        <v>1.4793071107020608</v>
      </c>
      <c r="Q31" s="41">
        <v>400</v>
      </c>
      <c r="R31" s="111" cm="1">
        <f t="array" ref="R31">D31*ConvertGBPtoEUR</f>
        <v>54.281980472593325</v>
      </c>
      <c r="S31" s="111" cm="1">
        <f t="array" ref="S31">E31*ConvertGBPtoEUR</f>
        <v>36.524207035093326</v>
      </c>
      <c r="T31" s="111" cm="1">
        <f t="array" ref="T31">F31*ConvertGBPtoEUR</f>
        <v>19.950285160093326</v>
      </c>
      <c r="U31" s="111" cm="1">
        <f t="array" ref="U31">G31*ConvertGBPtoEUR</f>
        <v>12.847175785093327</v>
      </c>
      <c r="V31" s="111" cm="1">
        <f t="array" ref="V31">H31*ConvertGBPtoEUR</f>
        <v>8.1117695350933285</v>
      </c>
      <c r="W31" s="111" cm="1">
        <f t="array" ref="W31">I31*ConvertGBPtoEUR</f>
        <v>5.2705257850933283</v>
      </c>
      <c r="X31" s="111" cm="1">
        <f t="array" ref="X31">J31*ConvertGBPtoEUR</f>
        <v>3.8499039100933281</v>
      </c>
      <c r="Y31" s="111" cm="1">
        <f t="array" ref="Y31">K31*ConvertGBPtoEUR</f>
        <v>2.9028226600933285</v>
      </c>
      <c r="Z31" s="111" cm="1">
        <f t="array" ref="Z31">L31*ConvertGBPtoEUR</f>
        <v>2.4292820350933284</v>
      </c>
      <c r="AA31" s="111" cm="1">
        <f t="array" ref="AA31">M31*ConvertGBPtoEUR</f>
        <v>2.0504495350933287</v>
      </c>
      <c r="AB31" s="111" cm="1">
        <f t="array" ref="AB31">N31*ConvertGBPtoEUR</f>
        <v>1.8204440886647573</v>
      </c>
      <c r="AC31" s="111" cm="1">
        <f t="array" ref="AC31">O31*ConvertGBPtoEUR</f>
        <v>1.6716170350933286</v>
      </c>
    </row>
    <row r="32" spans="3:29" x14ac:dyDescent="0.25">
      <c r="C32" s="41">
        <v>500</v>
      </c>
      <c r="D32" s="42">
        <v>59.686097871571583</v>
      </c>
      <c r="E32" s="43">
        <v>40.088271784615074</v>
      </c>
      <c r="F32" s="43">
        <v>21.796967436789004</v>
      </c>
      <c r="G32" s="43">
        <v>13.9578370020064</v>
      </c>
      <c r="H32" s="43">
        <v>10.038271784615098</v>
      </c>
      <c r="I32" s="43">
        <v>5.5960978715716232</v>
      </c>
      <c r="J32" s="43">
        <v>4.0282717846151028</v>
      </c>
      <c r="K32" s="43">
        <v>2.9830543933107556</v>
      </c>
      <c r="L32" s="43">
        <v>2.4604456976585816</v>
      </c>
      <c r="M32" s="43">
        <v>2.0423587411368431</v>
      </c>
      <c r="N32" s="43">
        <v>1.7885202318200728</v>
      </c>
      <c r="O32" s="31">
        <v>1.6242717846151038</v>
      </c>
      <c r="Q32" s="41">
        <v>500</v>
      </c>
      <c r="R32" s="111" cm="1">
        <f t="array" ref="R32">D32*ConvertGBPtoEUR</f>
        <v>67.445290594875885</v>
      </c>
      <c r="S32" s="111" cm="1">
        <f t="array" ref="S32">E32*ConvertGBPtoEUR</f>
        <v>45.299747116615031</v>
      </c>
      <c r="T32" s="111" cm="1">
        <f t="array" ref="T32">F32*ConvertGBPtoEUR</f>
        <v>24.630573203571572</v>
      </c>
      <c r="U32" s="111" cm="1">
        <f t="array" ref="U32">G32*ConvertGBPtoEUR</f>
        <v>15.77235581226723</v>
      </c>
      <c r="V32" s="111" cm="1">
        <f t="array" ref="V32">H32*ConvertGBPtoEUR</f>
        <v>11.343247116615061</v>
      </c>
      <c r="W32" s="111" cm="1">
        <f t="array" ref="W32">I32*ConvertGBPtoEUR</f>
        <v>6.3235905948759337</v>
      </c>
      <c r="X32" s="111" cm="1">
        <f t="array" ref="X32">J32*ConvertGBPtoEUR</f>
        <v>4.5519471166150653</v>
      </c>
      <c r="Y32" s="111" cm="1">
        <f t="array" ref="Y32">K32*ConvertGBPtoEUR</f>
        <v>3.3708514644411536</v>
      </c>
      <c r="Z32" s="111" cm="1">
        <f t="array" ref="Z32">L32*ConvertGBPtoEUR</f>
        <v>2.780303638354197</v>
      </c>
      <c r="AA32" s="111" cm="1">
        <f t="array" ref="AA32">M32*ConvertGBPtoEUR</f>
        <v>2.3078653774846325</v>
      </c>
      <c r="AB32" s="111" cm="1">
        <f t="array" ref="AB32">N32*ConvertGBPtoEUR</f>
        <v>2.0210278619566822</v>
      </c>
      <c r="AC32" s="111" cm="1">
        <f t="array" ref="AC32">O32*ConvertGBPtoEUR</f>
        <v>1.8354271166150671</v>
      </c>
    </row>
    <row r="33" spans="2:29" x14ac:dyDescent="0.25">
      <c r="C33" s="41">
        <v>600</v>
      </c>
      <c r="D33" s="42">
        <v>71.245416433444476</v>
      </c>
      <c r="E33" s="43">
        <v>47.794484159197026</v>
      </c>
      <c r="F33" s="43">
        <v>25.90694736989937</v>
      </c>
      <c r="G33" s="43">
        <v>16.526574460200379</v>
      </c>
      <c r="H33" s="43">
        <v>11.836388005350887</v>
      </c>
      <c r="I33" s="43">
        <v>7.1462015505013881</v>
      </c>
      <c r="J33" s="43">
        <v>4.6447687745816575</v>
      </c>
      <c r="K33" s="43">
        <v>3.3940523866217918</v>
      </c>
      <c r="L33" s="43">
        <v>2.7686941926418589</v>
      </c>
      <c r="M33" s="43">
        <v>2.2684076374579134</v>
      </c>
      <c r="N33" s="43">
        <v>1.9646622289533742</v>
      </c>
      <c r="O33" s="31">
        <v>1.768121082273967</v>
      </c>
      <c r="Q33" s="41">
        <v>600</v>
      </c>
      <c r="R33" s="111" cm="1">
        <f t="array" ref="R33">D33*ConvertGBPtoEUR</f>
        <v>80.507320569792256</v>
      </c>
      <c r="S33" s="111" cm="1">
        <f t="array" ref="S33">E33*ConvertGBPtoEUR</f>
        <v>54.007767099892632</v>
      </c>
      <c r="T33" s="111" cm="1">
        <f t="array" ref="T33">F33*ConvertGBPtoEUR</f>
        <v>29.274850527986285</v>
      </c>
      <c r="U33" s="111" cm="1">
        <f t="array" ref="U33">G33*ConvertGBPtoEUR</f>
        <v>18.675029140026428</v>
      </c>
      <c r="V33" s="111" cm="1">
        <f t="array" ref="V33">H33*ConvertGBPtoEUR</f>
        <v>13.375118446046502</v>
      </c>
      <c r="W33" s="111" cm="1">
        <f t="array" ref="W33">I33*ConvertGBPtoEUR</f>
        <v>8.0752077520665679</v>
      </c>
      <c r="X33" s="111" cm="1">
        <f t="array" ref="X33">J33*ConvertGBPtoEUR</f>
        <v>5.2485887152772728</v>
      </c>
      <c r="Y33" s="111" cm="1">
        <f t="array" ref="Y33">K33*ConvertGBPtoEUR</f>
        <v>3.8352791968826243</v>
      </c>
      <c r="Z33" s="111" cm="1">
        <f t="array" ref="Z33">L33*ConvertGBPtoEUR</f>
        <v>3.1286244376853003</v>
      </c>
      <c r="AA33" s="111" cm="1">
        <f t="array" ref="AA33">M33*ConvertGBPtoEUR</f>
        <v>2.5633006303274417</v>
      </c>
      <c r="AB33" s="111" cm="1">
        <f t="array" ref="AB33">N33*ConvertGBPtoEUR</f>
        <v>2.2200683187173125</v>
      </c>
      <c r="AC33" s="111" cm="1">
        <f t="array" ref="AC33">O33*ConvertGBPtoEUR</f>
        <v>1.9979768229695825</v>
      </c>
    </row>
    <row r="34" spans="2:29" x14ac:dyDescent="0.25">
      <c r="C34" s="41">
        <v>700</v>
      </c>
      <c r="D34" s="42">
        <v>82.738275965217056</v>
      </c>
      <c r="E34" s="43">
        <v>55.456390513712073</v>
      </c>
      <c r="F34" s="43">
        <v>29.993297425640733</v>
      </c>
      <c r="G34" s="43">
        <v>22.718127971906064</v>
      </c>
      <c r="H34" s="43">
        <v>13.624166154737731</v>
      </c>
      <c r="I34" s="43">
        <v>8.1677890644367288</v>
      </c>
      <c r="J34" s="43">
        <v>5.6214797556295961</v>
      </c>
      <c r="K34" s="43">
        <v>3.8026873921959288</v>
      </c>
      <c r="L34" s="43">
        <v>3.0751704468224608</v>
      </c>
      <c r="M34" s="43">
        <v>2.4931568905236881</v>
      </c>
      <c r="N34" s="43">
        <v>2.1397915170565751</v>
      </c>
      <c r="O34" s="31">
        <v>1.9111433342249147</v>
      </c>
      <c r="Q34" s="41">
        <v>700</v>
      </c>
      <c r="R34" s="111" cm="1">
        <f t="array" ref="R34">D34*ConvertGBPtoEUR</f>
        <v>93.49425184069527</v>
      </c>
      <c r="S34" s="111" cm="1">
        <f t="array" ref="S34">E34*ConvertGBPtoEUR</f>
        <v>62.665721280494637</v>
      </c>
      <c r="T34" s="111" cm="1">
        <f t="array" ref="T34">F34*ConvertGBPtoEUR</f>
        <v>33.892426090974027</v>
      </c>
      <c r="U34" s="111" cm="1">
        <f t="array" ref="U34">G34*ConvertGBPtoEUR</f>
        <v>25.671484608253849</v>
      </c>
      <c r="V34" s="111" cm="1">
        <f t="array" ref="V34">H34*ConvertGBPtoEUR</f>
        <v>15.395307754853635</v>
      </c>
      <c r="W34" s="111" cm="1">
        <f t="array" ref="W34">I34*ConvertGBPtoEUR</f>
        <v>9.2296016428135026</v>
      </c>
      <c r="X34" s="111" cm="1">
        <f t="array" ref="X34">J34*ConvertGBPtoEUR</f>
        <v>6.352272123861443</v>
      </c>
      <c r="Y34" s="111" cm="1">
        <f t="array" ref="Y34">K34*ConvertGBPtoEUR</f>
        <v>4.2970367531813993</v>
      </c>
      <c r="Z34" s="111" cm="1">
        <f t="array" ref="Z34">L34*ConvertGBPtoEUR</f>
        <v>3.4749426049093803</v>
      </c>
      <c r="AA34" s="111" cm="1">
        <f t="array" ref="AA34">M34*ConvertGBPtoEUR</f>
        <v>2.8172672862917674</v>
      </c>
      <c r="AB34" s="111" cm="1">
        <f t="array" ref="AB34">N34*ConvertGBPtoEUR</f>
        <v>2.4179644142739298</v>
      </c>
      <c r="AC34" s="111" cm="1">
        <f t="array" ref="AC34">O34*ConvertGBPtoEUR</f>
        <v>2.1595919676741535</v>
      </c>
    </row>
    <row r="35" spans="2:29" ht="15.75" thickBot="1" x14ac:dyDescent="0.3">
      <c r="C35" s="44">
        <v>800</v>
      </c>
      <c r="D35" s="45">
        <v>94.164676466889318</v>
      </c>
      <c r="E35" s="46">
        <v>63.073990848160228</v>
      </c>
      <c r="F35" s="46">
        <v>34.056017604013086</v>
      </c>
      <c r="G35" s="46">
        <v>25.765168105685326</v>
      </c>
      <c r="H35" s="46">
        <v>15.401606232775636</v>
      </c>
      <c r="I35" s="46">
        <v>9.1834691090298168</v>
      </c>
      <c r="J35" s="46">
        <v>6.2816717846151029</v>
      </c>
      <c r="K35" s="46">
        <v>4.2089594100331631</v>
      </c>
      <c r="L35" s="46">
        <v>3.3798744602003881</v>
      </c>
      <c r="M35" s="46">
        <v>2.7166065003341675</v>
      </c>
      <c r="N35" s="46">
        <v>2.3139080961296763</v>
      </c>
      <c r="O35" s="47">
        <v>2.0533385404679469</v>
      </c>
      <c r="Q35" s="44">
        <v>800</v>
      </c>
      <c r="R35" s="111" cm="1">
        <f t="array" ref="R35">D35*ConvertGBPtoEUR</f>
        <v>106.40608440758491</v>
      </c>
      <c r="S35" s="111" cm="1">
        <f t="array" ref="S35">E35*ConvertGBPtoEUR</f>
        <v>71.273609658421051</v>
      </c>
      <c r="T35" s="111" cm="1">
        <f t="array" ref="T35">F35*ConvertGBPtoEUR</f>
        <v>38.483299892534781</v>
      </c>
      <c r="U35" s="111" cm="1">
        <f t="array" ref="U35">G35*ConvertGBPtoEUR</f>
        <v>29.114639959424416</v>
      </c>
      <c r="V35" s="111" cm="1">
        <f t="array" ref="V35">H35*ConvertGBPtoEUR</f>
        <v>17.403815043036467</v>
      </c>
      <c r="W35" s="111" cm="1">
        <f t="array" ref="W35">I35*ConvertGBPtoEUR</f>
        <v>10.377320093203693</v>
      </c>
      <c r="X35" s="111" cm="1">
        <f t="array" ref="X35">J35*ConvertGBPtoEUR</f>
        <v>7.0982891166150655</v>
      </c>
      <c r="Y35" s="111" cm="1">
        <f t="array" ref="Y35">K35*ConvertGBPtoEUR</f>
        <v>4.7561241333374742</v>
      </c>
      <c r="Z35" s="111" cm="1">
        <f t="array" ref="Z35">L35*ConvertGBPtoEUR</f>
        <v>3.819258140026438</v>
      </c>
      <c r="AA35" s="111" cm="1">
        <f t="array" ref="AA35">M35*ConvertGBPtoEUR</f>
        <v>3.069765345377609</v>
      </c>
      <c r="AB35" s="111" cm="1">
        <f t="array" ref="AB35">N35*ConvertGBPtoEUR</f>
        <v>2.6147161486265338</v>
      </c>
      <c r="AC35" s="111" cm="1">
        <f t="array" ref="AC35">O35*ConvertGBPtoEUR</f>
        <v>2.32027255072878</v>
      </c>
    </row>
    <row r="37" spans="2:29" ht="18" thickBot="1" x14ac:dyDescent="0.35">
      <c r="B37" s="94" t="s">
        <v>235</v>
      </c>
      <c r="C37" s="94"/>
      <c r="D37" s="94"/>
      <c r="E37" s="94"/>
      <c r="F37" s="94"/>
      <c r="G37" s="94"/>
      <c r="H37" s="94"/>
      <c r="I37" s="94"/>
      <c r="J37" s="94"/>
      <c r="K37" s="94"/>
      <c r="L37" s="94"/>
      <c r="M37" s="94"/>
      <c r="N37" s="94"/>
    </row>
    <row r="38" spans="2:29" ht="15.75" thickTop="1" x14ac:dyDescent="0.25"/>
    <row r="39" spans="2:29" x14ac:dyDescent="0.25">
      <c r="C39" s="101" t="s">
        <v>236</v>
      </c>
    </row>
    <row r="40" spans="2:29" x14ac:dyDescent="0.25">
      <c r="C40" s="101" t="s">
        <v>237</v>
      </c>
    </row>
    <row r="41" spans="2:29" x14ac:dyDescent="0.25">
      <c r="C41" s="101" t="s">
        <v>238</v>
      </c>
    </row>
    <row r="42" spans="2:29" ht="15.75" thickBot="1" x14ac:dyDescent="0.3"/>
    <row r="43" spans="2:29" x14ac:dyDescent="0.25">
      <c r="C43" s="56" t="s">
        <v>231</v>
      </c>
      <c r="D43" s="50">
        <v>0.1</v>
      </c>
      <c r="E43" s="50">
        <v>0.2</v>
      </c>
      <c r="F43" s="50">
        <v>0.5</v>
      </c>
      <c r="G43" s="50">
        <v>1</v>
      </c>
      <c r="H43" s="50">
        <v>2</v>
      </c>
      <c r="I43" s="50">
        <v>5</v>
      </c>
      <c r="J43" s="50">
        <v>10</v>
      </c>
      <c r="K43" s="50">
        <v>20</v>
      </c>
      <c r="L43" s="50">
        <v>30</v>
      </c>
      <c r="M43" s="50">
        <v>50</v>
      </c>
      <c r="N43" s="50">
        <v>70</v>
      </c>
      <c r="O43" s="51">
        <v>100</v>
      </c>
      <c r="Q43" s="56" t="s">
        <v>231</v>
      </c>
      <c r="R43" s="50">
        <v>0.1</v>
      </c>
      <c r="S43" s="50">
        <v>0.2</v>
      </c>
      <c r="T43" s="50">
        <v>0.5</v>
      </c>
      <c r="U43" s="50">
        <v>1</v>
      </c>
      <c r="V43" s="50">
        <v>2</v>
      </c>
      <c r="W43" s="50">
        <v>5</v>
      </c>
      <c r="X43" s="50">
        <v>10</v>
      </c>
      <c r="Y43" s="50">
        <v>20</v>
      </c>
      <c r="Z43" s="50">
        <v>30</v>
      </c>
      <c r="AA43" s="50">
        <v>50</v>
      </c>
      <c r="AB43" s="50">
        <v>70</v>
      </c>
      <c r="AC43" s="51">
        <v>100</v>
      </c>
    </row>
    <row r="44" spans="2:29" x14ac:dyDescent="0.25">
      <c r="C44" s="52" t="s">
        <v>239</v>
      </c>
      <c r="D44" s="135" t="s">
        <v>233</v>
      </c>
      <c r="E44" s="136"/>
      <c r="F44" s="136"/>
      <c r="G44" s="136"/>
      <c r="H44" s="136"/>
      <c r="I44" s="136"/>
      <c r="J44" s="136"/>
      <c r="K44" s="136"/>
      <c r="L44" s="136"/>
      <c r="M44" s="136"/>
      <c r="N44" s="136"/>
      <c r="O44" s="137"/>
      <c r="Q44" s="52" t="s">
        <v>239</v>
      </c>
      <c r="R44" s="135" t="s">
        <v>234</v>
      </c>
      <c r="S44" s="136"/>
      <c r="T44" s="136"/>
      <c r="U44" s="136"/>
      <c r="V44" s="136"/>
      <c r="W44" s="136"/>
      <c r="X44" s="136"/>
      <c r="Y44" s="136"/>
      <c r="Z44" s="136"/>
      <c r="AA44" s="136"/>
      <c r="AB44" s="136"/>
      <c r="AC44" s="137"/>
    </row>
    <row r="45" spans="2:29" x14ac:dyDescent="0.25">
      <c r="C45" s="53">
        <v>25</v>
      </c>
      <c r="D45" s="43">
        <v>11.304278264548214</v>
      </c>
      <c r="E45" s="43">
        <v>6.0984489376251378</v>
      </c>
      <c r="F45" s="43">
        <v>4.594542687625137</v>
      </c>
      <c r="G45" s="43">
        <v>2.7435811491635991</v>
      </c>
      <c r="H45" s="43">
        <v>2.2808407645482145</v>
      </c>
      <c r="I45" s="43">
        <v>1.6330042260866759</v>
      </c>
      <c r="J45" s="43">
        <v>1.3553599953174451</v>
      </c>
      <c r="K45" s="43">
        <v>1.1934008607020603</v>
      </c>
      <c r="L45" s="43">
        <v>1.1394144824969323</v>
      </c>
      <c r="M45" s="43">
        <v>1.0592061491635991</v>
      </c>
      <c r="N45" s="43">
        <v>1.0380523030097528</v>
      </c>
      <c r="O45" s="31">
        <v>1.003677303009753</v>
      </c>
      <c r="Q45" s="53">
        <v>25</v>
      </c>
      <c r="R45" s="111" cm="1">
        <f t="array" ref="R45">D45*ConvertGBPtoEUR</f>
        <v>12.773834438939481</v>
      </c>
      <c r="S45" s="111" cm="1">
        <f t="array" ref="S45">E45*ConvertGBPtoEUR</f>
        <v>6.8912472995164054</v>
      </c>
      <c r="T45" s="111" cm="1">
        <f t="array" ref="T45">F45*ConvertGBPtoEUR</f>
        <v>5.1918332370164046</v>
      </c>
      <c r="U45" s="111" cm="1">
        <f t="array" ref="U45">G45*ConvertGBPtoEUR</f>
        <v>3.1002466985548667</v>
      </c>
      <c r="V45" s="111" cm="1">
        <f t="array" ref="V45">H45*ConvertGBPtoEUR</f>
        <v>2.5773500639394822</v>
      </c>
      <c r="W45" s="111" cm="1">
        <f t="array" ref="W45">I45*ConvertGBPtoEUR</f>
        <v>1.8452947754779436</v>
      </c>
      <c r="X45" s="111" cm="1">
        <f t="array" ref="X45">J45*ConvertGBPtoEUR</f>
        <v>1.5315567947087128</v>
      </c>
      <c r="Y45" s="111" cm="1">
        <f t="array" ref="Y45">K45*ConvertGBPtoEUR</f>
        <v>1.348542972593328</v>
      </c>
      <c r="Z45" s="111" cm="1">
        <f t="array" ref="Z45">L45*ConvertGBPtoEUR</f>
        <v>1.2875383652215333</v>
      </c>
      <c r="AA45" s="111" cm="1">
        <f t="array" ref="AA45">M45*ConvertGBPtoEUR</f>
        <v>1.1969029485548668</v>
      </c>
      <c r="AB45" s="111" cm="1">
        <f t="array" ref="AB45">N45*ConvertGBPtoEUR</f>
        <v>1.1729991024010207</v>
      </c>
      <c r="AC45" s="111" cm="1">
        <f t="array" ref="AC45">O45*ConvertGBPtoEUR</f>
        <v>1.1341553524010208</v>
      </c>
    </row>
    <row r="46" spans="2:29" x14ac:dyDescent="0.25">
      <c r="C46" s="54">
        <v>30</v>
      </c>
      <c r="D46" s="43">
        <v>12.115576341471293</v>
      </c>
      <c r="E46" s="43">
        <v>6.5040979760866771</v>
      </c>
      <c r="F46" s="43">
        <v>4.8830042260866762</v>
      </c>
      <c r="G46" s="43">
        <v>3.3866099953174458</v>
      </c>
      <c r="H46" s="43">
        <v>2.3890138414712911</v>
      </c>
      <c r="I46" s="43">
        <v>1.6906965337789834</v>
      </c>
      <c r="J46" s="43">
        <v>1.3914176876251376</v>
      </c>
      <c r="K46" s="43">
        <v>1.2168383607020603</v>
      </c>
      <c r="L46" s="43">
        <v>1.1586452517277015</v>
      </c>
      <c r="M46" s="43">
        <v>1.0921388414712916</v>
      </c>
      <c r="N46" s="43">
        <v>1.0493847205921703</v>
      </c>
      <c r="O46" s="31">
        <v>1.0123311491635991</v>
      </c>
      <c r="Q46" s="54">
        <v>30</v>
      </c>
      <c r="R46" s="111" cm="1">
        <f t="array" ref="R46">D46*ConvertGBPtoEUR</f>
        <v>13.69060126586256</v>
      </c>
      <c r="S46" s="111" cm="1">
        <f t="array" ref="S46">E46*ConvertGBPtoEUR</f>
        <v>7.3496307129779446</v>
      </c>
      <c r="T46" s="111" cm="1">
        <f t="array" ref="T46">F46*ConvertGBPtoEUR</f>
        <v>5.5177947754779435</v>
      </c>
      <c r="U46" s="111" cm="1">
        <f t="array" ref="U46">G46*ConvertGBPtoEUR</f>
        <v>3.8268692947087133</v>
      </c>
      <c r="V46" s="111" cm="1">
        <f t="array" ref="V46">H46*ConvertGBPtoEUR</f>
        <v>2.6995856408625589</v>
      </c>
      <c r="W46" s="111" cm="1">
        <f t="array" ref="W46">I46*ConvertGBPtoEUR</f>
        <v>1.9104870831702512</v>
      </c>
      <c r="X46" s="111" cm="1">
        <f t="array" ref="X46">J46*ConvertGBPtoEUR</f>
        <v>1.5723019870164054</v>
      </c>
      <c r="Y46" s="111" cm="1">
        <f t="array" ref="Y46">K46*ConvertGBPtoEUR</f>
        <v>1.3750273475933281</v>
      </c>
      <c r="Z46" s="111" cm="1">
        <f t="array" ref="Z46">L46*ConvertGBPtoEUR</f>
        <v>1.3092691344523026</v>
      </c>
      <c r="AA46" s="111" cm="1">
        <f t="array" ref="AA46">M46*ConvertGBPtoEUR</f>
        <v>1.2341168908625593</v>
      </c>
      <c r="AB46" s="111" cm="1">
        <f t="array" ref="AB46">N46*ConvertGBPtoEUR</f>
        <v>1.1858047342691522</v>
      </c>
      <c r="AC46" s="111" cm="1">
        <f t="array" ref="AC46">O46*ConvertGBPtoEUR</f>
        <v>1.143934198554867</v>
      </c>
    </row>
    <row r="47" spans="2:29" x14ac:dyDescent="0.25">
      <c r="C47" s="53">
        <v>40</v>
      </c>
      <c r="D47" s="43">
        <v>13.467739803009755</v>
      </c>
      <c r="E47" s="43">
        <v>9.2760330722405229</v>
      </c>
      <c r="F47" s="43">
        <v>5.3637734568559061</v>
      </c>
      <c r="G47" s="43">
        <v>3.6870907645482136</v>
      </c>
      <c r="H47" s="43">
        <v>2.5693023030097533</v>
      </c>
      <c r="I47" s="43">
        <v>1.7868503799328297</v>
      </c>
      <c r="J47" s="43">
        <v>1.5074032645482145</v>
      </c>
      <c r="K47" s="43">
        <v>1.283845572240522</v>
      </c>
      <c r="L47" s="43">
        <v>1.1906965337789837</v>
      </c>
      <c r="M47" s="43">
        <v>1.1161773030097528</v>
      </c>
      <c r="N47" s="43">
        <v>1.0842404898229394</v>
      </c>
      <c r="O47" s="31">
        <v>1.0379321107020607</v>
      </c>
      <c r="Q47" s="53">
        <v>40</v>
      </c>
      <c r="R47" s="111" cm="1">
        <f t="array" ref="R47">D47*ConvertGBPtoEUR</f>
        <v>15.218545977401021</v>
      </c>
      <c r="S47" s="111" cm="1">
        <f t="array" ref="S47">E47*ConvertGBPtoEUR</f>
        <v>10.481917371631789</v>
      </c>
      <c r="T47" s="111" cm="1">
        <f t="array" ref="T47">F47*ConvertGBPtoEUR</f>
        <v>6.0610640062471735</v>
      </c>
      <c r="U47" s="111" cm="1">
        <f t="array" ref="U47">G47*ConvertGBPtoEUR</f>
        <v>4.1664125639394811</v>
      </c>
      <c r="V47" s="111" cm="1">
        <f t="array" ref="V47">H47*ConvertGBPtoEUR</f>
        <v>2.903311602401021</v>
      </c>
      <c r="W47" s="111" cm="1">
        <f t="array" ref="W47">I47*ConvertGBPtoEUR</f>
        <v>2.0191409293240974</v>
      </c>
      <c r="X47" s="111" cm="1">
        <f t="array" ref="X47">J47*ConvertGBPtoEUR</f>
        <v>1.7033656889394821</v>
      </c>
      <c r="Y47" s="111" cm="1">
        <f t="array" ref="Y47">K47*ConvertGBPtoEUR</f>
        <v>1.4507454966317896</v>
      </c>
      <c r="Z47" s="111" cm="1">
        <f t="array" ref="Z47">L47*ConvertGBPtoEUR</f>
        <v>1.3454870831702515</v>
      </c>
      <c r="AA47" s="111" cm="1">
        <f t="array" ref="AA47">M47*ConvertGBPtoEUR</f>
        <v>1.2612803524010205</v>
      </c>
      <c r="AB47" s="111" cm="1">
        <f t="array" ref="AB47">N47*ConvertGBPtoEUR</f>
        <v>1.2251917534999215</v>
      </c>
      <c r="AC47" s="111" cm="1">
        <f t="array" ref="AC47">O47*ConvertGBPtoEUR</f>
        <v>1.1728632850933285</v>
      </c>
    </row>
    <row r="48" spans="2:29" x14ac:dyDescent="0.25">
      <c r="C48" s="54">
        <v>50</v>
      </c>
      <c r="D48" s="43">
        <v>14.819903264548214</v>
      </c>
      <c r="E48" s="43">
        <v>10.177475379932829</v>
      </c>
      <c r="F48" s="43">
        <v>5.844542687625137</v>
      </c>
      <c r="G48" s="43">
        <v>3.9875715337789832</v>
      </c>
      <c r="H48" s="43">
        <v>2.7495907645482141</v>
      </c>
      <c r="I48" s="43">
        <v>2.0068023030097528</v>
      </c>
      <c r="J48" s="43">
        <v>1.5735090337789837</v>
      </c>
      <c r="K48" s="43">
        <v>1.3878119183943685</v>
      </c>
      <c r="L48" s="43">
        <v>1.2640138414712914</v>
      </c>
      <c r="M48" s="43">
        <v>1.16497537993283</v>
      </c>
      <c r="N48" s="43">
        <v>1.1048448854273349</v>
      </c>
      <c r="O48" s="31">
        <v>1.0659369183943683</v>
      </c>
      <c r="Q48" s="54">
        <v>50</v>
      </c>
      <c r="R48" s="111" cm="1">
        <f t="array" ref="R48">D48*ConvertGBPtoEUR</f>
        <v>16.746490688939481</v>
      </c>
      <c r="S48" s="111" cm="1">
        <f t="array" ref="S48">E48*ConvertGBPtoEUR</f>
        <v>11.500547179324096</v>
      </c>
      <c r="T48" s="111" cm="1">
        <f t="array" ref="T48">F48*ConvertGBPtoEUR</f>
        <v>6.6043332370164043</v>
      </c>
      <c r="U48" s="111" cm="1">
        <f t="array" ref="U48">G48*ConvertGBPtoEUR</f>
        <v>4.5059558331702503</v>
      </c>
      <c r="V48" s="111" cm="1">
        <f t="array" ref="V48">H48*ConvertGBPtoEUR</f>
        <v>3.1070375639394814</v>
      </c>
      <c r="W48" s="111" cm="1">
        <f t="array" ref="W48">I48*ConvertGBPtoEUR</f>
        <v>2.2676866024010205</v>
      </c>
      <c r="X48" s="111" cm="1">
        <f t="array" ref="X48">J48*ConvertGBPtoEUR</f>
        <v>1.7780652081702513</v>
      </c>
      <c r="Y48" s="111" cm="1">
        <f t="array" ref="Y48">K48*ConvertGBPtoEUR</f>
        <v>1.5682274677856363</v>
      </c>
      <c r="Z48" s="111" cm="1">
        <f t="array" ref="Z48">L48*ConvertGBPtoEUR</f>
        <v>1.4283356408625592</v>
      </c>
      <c r="AA48" s="111" cm="1">
        <f t="array" ref="AA48">M48*ConvertGBPtoEUR</f>
        <v>1.3164221793240978</v>
      </c>
      <c r="AB48" s="111" cm="1">
        <f t="array" ref="AB48">N48*ConvertGBPtoEUR</f>
        <v>1.2484747205328883</v>
      </c>
      <c r="AC48" s="111" cm="1">
        <f t="array" ref="AC48">O48*ConvertGBPtoEUR</f>
        <v>1.2045087177856362</v>
      </c>
    </row>
    <row r="49" spans="2:29" x14ac:dyDescent="0.25">
      <c r="C49" s="53">
        <v>60</v>
      </c>
      <c r="D49" s="43">
        <v>16.036850379932829</v>
      </c>
      <c r="E49" s="43">
        <v>10.988773456855906</v>
      </c>
      <c r="F49" s="43">
        <v>6.2772349953174462</v>
      </c>
      <c r="G49" s="43">
        <v>4.2580042260866762</v>
      </c>
      <c r="H49" s="43">
        <v>3.2483888414712911</v>
      </c>
      <c r="I49" s="43">
        <v>2.104158072240522</v>
      </c>
      <c r="J49" s="43">
        <v>1.700311918394368</v>
      </c>
      <c r="K49" s="43">
        <v>1.4310811491635991</v>
      </c>
      <c r="L49" s="43">
        <v>1.2964657645482145</v>
      </c>
      <c r="M49" s="43">
        <v>1.188773456855907</v>
      </c>
      <c r="N49" s="43">
        <v>1.1233888414712914</v>
      </c>
      <c r="O49" s="31">
        <v>1.0810811491635994</v>
      </c>
      <c r="Q49" s="53">
        <v>60</v>
      </c>
      <c r="R49" s="111" cm="1">
        <f t="array" ref="R49">D49*ConvertGBPtoEUR</f>
        <v>18.121640929324094</v>
      </c>
      <c r="S49" s="111" cm="1">
        <f t="array" ref="S49">E49*ConvertGBPtoEUR</f>
        <v>12.417314006247173</v>
      </c>
      <c r="T49" s="111" cm="1">
        <f t="array" ref="T49">F49*ConvertGBPtoEUR</f>
        <v>7.0932755447087139</v>
      </c>
      <c r="U49" s="111" cm="1">
        <f t="array" ref="U49">G49*ConvertGBPtoEUR</f>
        <v>4.8115447754779437</v>
      </c>
      <c r="V49" s="111" cm="1">
        <f t="array" ref="V49">H49*ConvertGBPtoEUR</f>
        <v>3.6706793908625586</v>
      </c>
      <c r="W49" s="111" cm="1">
        <f t="array" ref="W49">I49*ConvertGBPtoEUR</f>
        <v>2.3776986216317897</v>
      </c>
      <c r="X49" s="111" cm="1">
        <f t="array" ref="X49">J49*ConvertGBPtoEUR</f>
        <v>1.9213524677856357</v>
      </c>
      <c r="Y49" s="111" cm="1">
        <f t="array" ref="Y49">K49*ConvertGBPtoEUR</f>
        <v>1.6171216985548669</v>
      </c>
      <c r="Z49" s="111" cm="1">
        <f t="array" ref="Z49">L49*ConvertGBPtoEUR</f>
        <v>1.4650063139394822</v>
      </c>
      <c r="AA49" s="111" cm="1">
        <f t="array" ref="AA49">M49*ConvertGBPtoEUR</f>
        <v>1.3433140062471747</v>
      </c>
      <c r="AB49" s="111" cm="1">
        <f t="array" ref="AB49">N49*ConvertGBPtoEUR</f>
        <v>1.2694293908625591</v>
      </c>
      <c r="AC49" s="111" cm="1">
        <f t="array" ref="AC49">O49*ConvertGBPtoEUR</f>
        <v>1.2216216985548674</v>
      </c>
    </row>
    <row r="50" spans="2:29" x14ac:dyDescent="0.25">
      <c r="C50" s="54">
        <v>80</v>
      </c>
      <c r="D50" s="43">
        <v>18.741177303009753</v>
      </c>
      <c r="E50" s="43">
        <v>12.791658072240521</v>
      </c>
      <c r="F50" s="43">
        <v>7.2387734568559052</v>
      </c>
      <c r="G50" s="43">
        <v>4.8589657645482145</v>
      </c>
      <c r="H50" s="43">
        <v>3.6690619183943682</v>
      </c>
      <c r="I50" s="43">
        <v>2.479158072240522</v>
      </c>
      <c r="J50" s="43">
        <v>1.8445426876251376</v>
      </c>
      <c r="K50" s="43">
        <v>1.5272349953174449</v>
      </c>
      <c r="L50" s="43">
        <v>1.4214657645482145</v>
      </c>
      <c r="M50" s="43">
        <v>1.2733888414712917</v>
      </c>
      <c r="N50" s="43">
        <v>1.1872624678449175</v>
      </c>
      <c r="O50" s="31" t="s">
        <v>53</v>
      </c>
      <c r="Q50" s="54">
        <v>80</v>
      </c>
      <c r="R50" s="111" cm="1">
        <f t="array" ref="R50">D50*ConvertGBPtoEUR</f>
        <v>21.177530352401018</v>
      </c>
      <c r="S50" s="111" cm="1">
        <f t="array" ref="S50">E50*ConvertGBPtoEUR</f>
        <v>14.454573621631788</v>
      </c>
      <c r="T50" s="111" cm="1">
        <f t="array" ref="T50">F50*ConvertGBPtoEUR</f>
        <v>8.179814006247172</v>
      </c>
      <c r="U50" s="111" cm="1">
        <f t="array" ref="U50">G50*ConvertGBPtoEUR</f>
        <v>5.490631313939482</v>
      </c>
      <c r="V50" s="111" cm="1">
        <f t="array" ref="V50">H50*ConvertGBPtoEUR</f>
        <v>4.1460399677856357</v>
      </c>
      <c r="W50" s="111" cm="1">
        <f t="array" ref="W50">I50*ConvertGBPtoEUR</f>
        <v>2.8014486216317898</v>
      </c>
      <c r="X50" s="111" cm="1">
        <f t="array" ref="X50">J50*ConvertGBPtoEUR</f>
        <v>2.0843332370164052</v>
      </c>
      <c r="Y50" s="111" cm="1">
        <f t="array" ref="Y50">K50*ConvertGBPtoEUR</f>
        <v>1.7257755447087126</v>
      </c>
      <c r="Z50" s="111" cm="1">
        <f t="array" ref="Z50">L50*ConvertGBPtoEUR</f>
        <v>1.6062563139394823</v>
      </c>
      <c r="AA50" s="111" cm="1">
        <f t="array" ref="AA50">M50*ConvertGBPtoEUR</f>
        <v>1.4389293908625596</v>
      </c>
      <c r="AB50" s="111" cm="1">
        <f t="array" ref="AB50">N50*ConvertGBPtoEUR</f>
        <v>1.3416065886647566</v>
      </c>
      <c r="AC50" s="111" t="s">
        <v>53</v>
      </c>
    </row>
    <row r="51" spans="2:29" x14ac:dyDescent="0.25">
      <c r="C51" s="53">
        <v>100</v>
      </c>
      <c r="D51" s="43">
        <v>21.445504226086676</v>
      </c>
      <c r="E51" s="43">
        <v>14.594542687625138</v>
      </c>
      <c r="F51" s="43">
        <v>8.2003119183943696</v>
      </c>
      <c r="G51" s="43">
        <v>6.373388841471292</v>
      </c>
      <c r="H51" s="43">
        <v>4.0897349953174453</v>
      </c>
      <c r="I51" s="43">
        <v>2.7195426876251378</v>
      </c>
      <c r="J51" s="43">
        <v>2.0801196107020603</v>
      </c>
      <c r="K51" s="43">
        <v>1.7147349953174451</v>
      </c>
      <c r="L51" s="43">
        <v>1.5015939696764193</v>
      </c>
      <c r="M51" s="43">
        <v>1.3310811491635992</v>
      </c>
      <c r="N51" s="43">
        <v>1.2580042260866759</v>
      </c>
      <c r="O51" s="31" t="s">
        <v>53</v>
      </c>
      <c r="Q51" s="53">
        <v>100</v>
      </c>
      <c r="R51" s="111" cm="1">
        <f t="array" ref="R51">D51*ConvertGBPtoEUR</f>
        <v>24.233419775477941</v>
      </c>
      <c r="S51" s="111" cm="1">
        <f t="array" ref="S51">E51*ConvertGBPtoEUR</f>
        <v>16.491833237016404</v>
      </c>
      <c r="T51" s="111" cm="1">
        <f t="array" ref="T51">F51*ConvertGBPtoEUR</f>
        <v>9.2663524677856373</v>
      </c>
      <c r="U51" s="111" cm="1">
        <f t="array" ref="U51">G51*ConvertGBPtoEUR</f>
        <v>7.201929390862559</v>
      </c>
      <c r="V51" s="111" cm="1">
        <f t="array" ref="V51">H51*ConvertGBPtoEUR</f>
        <v>4.6214005447087132</v>
      </c>
      <c r="W51" s="111" cm="1">
        <f t="array" ref="W51">I51*ConvertGBPtoEUR</f>
        <v>3.0730832370164056</v>
      </c>
      <c r="X51" s="111" cm="1">
        <f t="array" ref="X51">J51*ConvertGBPtoEUR</f>
        <v>2.3505351600933277</v>
      </c>
      <c r="Y51" s="111" cm="1">
        <f t="array" ref="Y51">K51*ConvertGBPtoEUR</f>
        <v>1.9376505447087129</v>
      </c>
      <c r="Z51" s="111" cm="1">
        <f t="array" ref="Z51">L51*ConvertGBPtoEUR</f>
        <v>1.6968011857343537</v>
      </c>
      <c r="AA51" s="111" cm="1">
        <f t="array" ref="AA51">M51*ConvertGBPtoEUR</f>
        <v>1.5041216985548669</v>
      </c>
      <c r="AB51" s="111" cm="1">
        <f t="array" ref="AB51">N51*ConvertGBPtoEUR</f>
        <v>1.4215447754779438</v>
      </c>
      <c r="AC51" s="111" t="s">
        <v>53</v>
      </c>
    </row>
    <row r="52" spans="2:29" x14ac:dyDescent="0.25">
      <c r="C52" s="54">
        <v>150</v>
      </c>
      <c r="D52" s="43">
        <v>37.130600379932829</v>
      </c>
      <c r="E52" s="43">
        <v>25.05127345685591</v>
      </c>
      <c r="F52" s="43">
        <v>12.971946533778985</v>
      </c>
      <c r="G52" s="43">
        <v>8.1402157645482145</v>
      </c>
      <c r="H52" s="43">
        <v>5.7243503799328304</v>
      </c>
      <c r="I52" s="43">
        <v>3.5500715337789832</v>
      </c>
      <c r="J52" s="43">
        <v>2.5837253799328299</v>
      </c>
      <c r="K52" s="43">
        <v>1.9797590337789834</v>
      </c>
      <c r="L52" s="43">
        <v>1.7784369183943685</v>
      </c>
      <c r="M52" s="43">
        <v>1.5207446107020606</v>
      </c>
      <c r="N52" s="43" t="s">
        <v>53</v>
      </c>
      <c r="O52" s="31" t="s">
        <v>53</v>
      </c>
      <c r="Q52" s="54">
        <v>150</v>
      </c>
      <c r="R52" s="111" cm="1">
        <f t="array" ref="R52">D52*ConvertGBPtoEUR</f>
        <v>41.957578429324094</v>
      </c>
      <c r="S52" s="111" cm="1">
        <f t="array" ref="S52">E52*ConvertGBPtoEUR</f>
        <v>28.307939006247175</v>
      </c>
      <c r="T52" s="111" cm="1">
        <f t="array" ref="T52">F52*ConvertGBPtoEUR</f>
        <v>14.658299583170251</v>
      </c>
      <c r="U52" s="111" cm="1">
        <f t="array" ref="U52">G52*ConvertGBPtoEUR</f>
        <v>9.1984438139394822</v>
      </c>
      <c r="V52" s="111" cm="1">
        <f t="array" ref="V52">H52*ConvertGBPtoEUR</f>
        <v>6.4685159293240977</v>
      </c>
      <c r="W52" s="111" cm="1">
        <f t="array" ref="W52">I52*ConvertGBPtoEUR</f>
        <v>4.0115808331702505</v>
      </c>
      <c r="X52" s="111" cm="1">
        <f t="array" ref="X52">J52*ConvertGBPtoEUR</f>
        <v>2.9196096793240973</v>
      </c>
      <c r="Y52" s="111" cm="1">
        <f t="array" ref="Y52">K52*ConvertGBPtoEUR</f>
        <v>2.237127708170251</v>
      </c>
      <c r="Z52" s="111" cm="1">
        <f t="array" ref="Z52">L52*ConvertGBPtoEUR</f>
        <v>2.0096337177856363</v>
      </c>
      <c r="AA52" s="111" cm="1">
        <f t="array" ref="AA52">M52*ConvertGBPtoEUR</f>
        <v>1.7184414100933283</v>
      </c>
      <c r="AB52" s="111" t="s">
        <v>53</v>
      </c>
      <c r="AC52" s="111" t="s">
        <v>53</v>
      </c>
    </row>
    <row r="53" spans="2:29" x14ac:dyDescent="0.25">
      <c r="C53" s="53">
        <v>200</v>
      </c>
      <c r="D53" s="43">
        <v>45.96473499531745</v>
      </c>
      <c r="E53" s="43">
        <v>30.940696533778986</v>
      </c>
      <c r="F53" s="43">
        <v>15.916658072240523</v>
      </c>
      <c r="G53" s="43">
        <v>9.9070426876251378</v>
      </c>
      <c r="H53" s="43">
        <v>6.9022349953174471</v>
      </c>
      <c r="I53" s="43">
        <v>4.197908072240522</v>
      </c>
      <c r="J53" s="43">
        <v>3.2964657645482145</v>
      </c>
      <c r="K53" s="43">
        <v>2.3950234568559066</v>
      </c>
      <c r="L53" s="43">
        <v>1.9943824312148808</v>
      </c>
      <c r="M53" s="43">
        <v>1.7339657645482147</v>
      </c>
      <c r="N53" s="43" t="s">
        <v>53</v>
      </c>
      <c r="O53" s="31" t="s">
        <v>53</v>
      </c>
      <c r="Q53" s="53">
        <v>200</v>
      </c>
      <c r="R53" s="111" cm="1">
        <f t="array" ref="R53">D53*ConvertGBPtoEUR</f>
        <v>51.940150544708715</v>
      </c>
      <c r="S53" s="111" cm="1">
        <f t="array" ref="S53">E53*ConvertGBPtoEUR</f>
        <v>34.962987083170255</v>
      </c>
      <c r="T53" s="111" cm="1">
        <f t="array" ref="T53">F53*ConvertGBPtoEUR</f>
        <v>17.985823621631788</v>
      </c>
      <c r="U53" s="111" cm="1">
        <f t="array" ref="U53">G53*ConvertGBPtoEUR</f>
        <v>11.194958237016404</v>
      </c>
      <c r="V53" s="111" cm="1">
        <f t="array" ref="V53">H53*ConvertGBPtoEUR</f>
        <v>7.7995255447087146</v>
      </c>
      <c r="W53" s="111" cm="1">
        <f t="array" ref="W53">I53*ConvertGBPtoEUR</f>
        <v>4.7436361216317895</v>
      </c>
      <c r="X53" s="111" cm="1">
        <f t="array" ref="X53">J53*ConvertGBPtoEUR</f>
        <v>3.725006313939482</v>
      </c>
      <c r="Y53" s="111" cm="1">
        <f t="array" ref="Y53">K53*ConvertGBPtoEUR</f>
        <v>2.7063765062471741</v>
      </c>
      <c r="Z53" s="111" cm="1">
        <f t="array" ref="Z53">L53*ConvertGBPtoEUR</f>
        <v>2.253652147272815</v>
      </c>
      <c r="AA53" s="111" cm="1">
        <f t="array" ref="AA53">M53*ConvertGBPtoEUR</f>
        <v>1.9593813139394824</v>
      </c>
      <c r="AB53" s="111" t="s">
        <v>53</v>
      </c>
      <c r="AC53" s="111" t="s">
        <v>53</v>
      </c>
    </row>
    <row r="54" spans="2:29" x14ac:dyDescent="0.25">
      <c r="C54" s="54">
        <v>250</v>
      </c>
      <c r="D54" s="43">
        <v>54.979158072240516</v>
      </c>
      <c r="E54" s="43">
        <v>36.950311918394362</v>
      </c>
      <c r="F54" s="43">
        <v>18.92146576454822</v>
      </c>
      <c r="G54" s="43">
        <v>13.512811918394366</v>
      </c>
      <c r="H54" s="43">
        <v>9.0056003799328277</v>
      </c>
      <c r="I54" s="43">
        <v>5.219542687625137</v>
      </c>
      <c r="J54" s="43">
        <v>3.7772349953174449</v>
      </c>
      <c r="K54" s="43">
        <v>2.6955042260866762</v>
      </c>
      <c r="L54" s="43">
        <v>2.3349273030097528</v>
      </c>
      <c r="M54" s="43">
        <v>1.9022349953174453</v>
      </c>
      <c r="N54" s="43" t="s">
        <v>53</v>
      </c>
      <c r="O54" s="31" t="s">
        <v>53</v>
      </c>
      <c r="Q54" s="54">
        <v>250</v>
      </c>
      <c r="R54" s="111" cm="1">
        <f t="array" ref="R54">D54*ConvertGBPtoEUR</f>
        <v>62.126448621631774</v>
      </c>
      <c r="S54" s="111" cm="1">
        <f t="array" ref="S54">E54*ConvertGBPtoEUR</f>
        <v>41.753852467785627</v>
      </c>
      <c r="T54" s="111" cm="1">
        <f t="array" ref="T54">F54*ConvertGBPtoEUR</f>
        <v>21.381256313939485</v>
      </c>
      <c r="U54" s="111" cm="1">
        <f t="array" ref="U54">G54*ConvertGBPtoEUR</f>
        <v>15.269477467785633</v>
      </c>
      <c r="V54" s="111" cm="1">
        <f t="array" ref="V54">H54*ConvertGBPtoEUR</f>
        <v>10.176328429324094</v>
      </c>
      <c r="W54" s="111" cm="1">
        <f t="array" ref="W54">I54*ConvertGBPtoEUR</f>
        <v>5.8980832370164045</v>
      </c>
      <c r="X54" s="111" cm="1">
        <f t="array" ref="X54">J54*ConvertGBPtoEUR</f>
        <v>4.268275544708712</v>
      </c>
      <c r="Y54" s="111" cm="1">
        <f t="array" ref="Y54">K54*ConvertGBPtoEUR</f>
        <v>3.0459197754779437</v>
      </c>
      <c r="Z54" s="111" cm="1">
        <f t="array" ref="Z54">L54*ConvertGBPtoEUR</f>
        <v>2.6384678524010203</v>
      </c>
      <c r="AA54" s="111" cm="1">
        <f t="array" ref="AA54">M54*ConvertGBPtoEUR</f>
        <v>2.1495255447087129</v>
      </c>
      <c r="AB54" s="111" t="s">
        <v>53</v>
      </c>
      <c r="AC54" s="111" t="s">
        <v>53</v>
      </c>
    </row>
    <row r="55" spans="2:29" x14ac:dyDescent="0.25">
      <c r="C55" s="53">
        <v>300</v>
      </c>
      <c r="D55" s="43">
        <v>63.63300422608669</v>
      </c>
      <c r="E55" s="43">
        <v>42.719542687625143</v>
      </c>
      <c r="F55" s="43">
        <v>21.806081149163603</v>
      </c>
      <c r="G55" s="43">
        <v>15.532042687625136</v>
      </c>
      <c r="H55" s="43">
        <v>10.303677303009755</v>
      </c>
      <c r="I55" s="43">
        <v>5.9118503799328304</v>
      </c>
      <c r="J55" s="43">
        <v>4.2387734568559061</v>
      </c>
      <c r="K55" s="43">
        <v>3.1931003799328299</v>
      </c>
      <c r="L55" s="43">
        <v>2.5656965337789837</v>
      </c>
      <c r="M55" s="43" t="s">
        <v>53</v>
      </c>
      <c r="N55" s="43" t="s">
        <v>53</v>
      </c>
      <c r="O55" s="31" t="s">
        <v>53</v>
      </c>
      <c r="Q55" s="53">
        <v>300</v>
      </c>
      <c r="R55" s="111" cm="1">
        <f t="array" ref="R55">D55*ConvertGBPtoEUR</f>
        <v>71.905294775477955</v>
      </c>
      <c r="S55" s="111" cm="1">
        <f t="array" ref="S55">E55*ConvertGBPtoEUR</f>
        <v>48.273083237016408</v>
      </c>
      <c r="T55" s="111" cm="1">
        <f t="array" ref="T55">F55*ConvertGBPtoEUR</f>
        <v>24.640871698554868</v>
      </c>
      <c r="U55" s="111" cm="1">
        <f t="array" ref="U55">G55*ConvertGBPtoEUR</f>
        <v>17.551208237016404</v>
      </c>
      <c r="V55" s="111" cm="1">
        <f t="array" ref="V55">H55*ConvertGBPtoEUR</f>
        <v>11.643155352401022</v>
      </c>
      <c r="W55" s="111" cm="1">
        <f t="array" ref="W55">I55*ConvertGBPtoEUR</f>
        <v>6.6803909293240977</v>
      </c>
      <c r="X55" s="111" cm="1">
        <f t="array" ref="X55">J55*ConvertGBPtoEUR</f>
        <v>4.7898140062471732</v>
      </c>
      <c r="Y55" s="111" cm="1">
        <f t="array" ref="Y55">K55*ConvertGBPtoEUR</f>
        <v>3.6082034293240977</v>
      </c>
      <c r="Z55" s="111" cm="1">
        <f t="array" ref="Z55">L55*ConvertGBPtoEUR</f>
        <v>2.8992370831702514</v>
      </c>
      <c r="AA55" s="111" t="s">
        <v>53</v>
      </c>
      <c r="AB55" s="111" t="s">
        <v>53</v>
      </c>
      <c r="AC55" s="111" t="s">
        <v>53</v>
      </c>
    </row>
    <row r="56" spans="2:29" x14ac:dyDescent="0.25">
      <c r="C56" s="54">
        <v>400</v>
      </c>
      <c r="D56" s="43">
        <v>81.481561918394391</v>
      </c>
      <c r="E56" s="43">
        <v>54.618581149163603</v>
      </c>
      <c r="F56" s="43">
        <v>33.128196533778983</v>
      </c>
      <c r="G56" s="43">
        <v>19.696706149163596</v>
      </c>
      <c r="H56" s="43">
        <v>12.980960956855904</v>
      </c>
      <c r="I56" s="43">
        <v>7.8769946107020621</v>
      </c>
      <c r="J56" s="43">
        <v>5.7279561491635995</v>
      </c>
      <c r="K56" s="43">
        <v>3.8475474953174449</v>
      </c>
      <c r="L56" s="43">
        <v>3.2207446107020608</v>
      </c>
      <c r="M56" s="43" t="s">
        <v>53</v>
      </c>
      <c r="N56" s="43" t="s">
        <v>53</v>
      </c>
      <c r="O56" s="31" t="s">
        <v>53</v>
      </c>
      <c r="Q56" s="54">
        <v>400</v>
      </c>
      <c r="R56" s="111" cm="1">
        <f t="array" ref="R56">D56*ConvertGBPtoEUR</f>
        <v>92.074164967785649</v>
      </c>
      <c r="S56" s="111" cm="1">
        <f t="array" ref="S56">E56*ConvertGBPtoEUR</f>
        <v>61.718996698554868</v>
      </c>
      <c r="T56" s="111" cm="1">
        <f t="array" ref="T56">F56*ConvertGBPtoEUR</f>
        <v>37.434862083170245</v>
      </c>
      <c r="U56" s="111" cm="1">
        <f t="array" ref="U56">G56*ConvertGBPtoEUR</f>
        <v>22.257277948554862</v>
      </c>
      <c r="V56" s="111" cm="1">
        <f t="array" ref="V56">H56*ConvertGBPtoEUR</f>
        <v>14.66848588124717</v>
      </c>
      <c r="W56" s="111" cm="1">
        <f t="array" ref="W56">I56*ConvertGBPtoEUR</f>
        <v>8.9010039100933298</v>
      </c>
      <c r="X56" s="111" cm="1">
        <f t="array" ref="X56">J56*ConvertGBPtoEUR</f>
        <v>6.4725904485548664</v>
      </c>
      <c r="Y56" s="111" cm="1">
        <f t="array" ref="Y56">K56*ConvertGBPtoEUR</f>
        <v>4.3477286697087125</v>
      </c>
      <c r="Z56" s="111" cm="1">
        <f t="array" ref="Z56">L56*ConvertGBPtoEUR</f>
        <v>3.6394414100933283</v>
      </c>
      <c r="AA56" s="111" t="s">
        <v>53</v>
      </c>
      <c r="AB56" s="111" t="s">
        <v>53</v>
      </c>
      <c r="AC56" s="111" t="s">
        <v>53</v>
      </c>
    </row>
    <row r="57" spans="2:29" ht="15.75" thickBot="1" x14ac:dyDescent="0.3">
      <c r="C57" s="55">
        <v>500</v>
      </c>
      <c r="D57" s="46">
        <v>99.149831149163603</v>
      </c>
      <c r="E57" s="46">
        <v>66.397427303009749</v>
      </c>
      <c r="F57" s="46">
        <v>40.195504226086669</v>
      </c>
      <c r="G57" s="46">
        <v>27.09454268762514</v>
      </c>
      <c r="H57" s="46">
        <v>17.268821533778983</v>
      </c>
      <c r="I57" s="46">
        <v>10.063292687625138</v>
      </c>
      <c r="J57" s="46">
        <v>6.7880523030097528</v>
      </c>
      <c r="K57" s="46">
        <v>4.822908072240522</v>
      </c>
      <c r="L57" s="46">
        <v>3.9495106363430859</v>
      </c>
      <c r="M57" s="46" t="s">
        <v>53</v>
      </c>
      <c r="N57" s="46" t="s">
        <v>53</v>
      </c>
      <c r="O57" s="47" t="s">
        <v>53</v>
      </c>
      <c r="Q57" s="55">
        <v>500</v>
      </c>
      <c r="R57" s="111" cm="1">
        <f t="array" ref="R57">D57*ConvertGBPtoEUR</f>
        <v>112.03930919855486</v>
      </c>
      <c r="S57" s="111" cm="1">
        <f t="array" ref="S57">E57*ConvertGBPtoEUR</f>
        <v>75.029092852401007</v>
      </c>
      <c r="T57" s="111" cm="1">
        <f t="array" ref="T57">F57*ConvertGBPtoEUR</f>
        <v>45.420919775477934</v>
      </c>
      <c r="U57" s="111" cm="1">
        <f t="array" ref="U57">G57*ConvertGBPtoEUR</f>
        <v>30.616833237016404</v>
      </c>
      <c r="V57" s="111" cm="1">
        <f t="array" ref="V57">H57*ConvertGBPtoEUR</f>
        <v>19.513768333170248</v>
      </c>
      <c r="W57" s="111" cm="1">
        <f t="array" ref="W57">I57*ConvertGBPtoEUR</f>
        <v>11.371520737016406</v>
      </c>
      <c r="X57" s="111" cm="1">
        <f t="array" ref="X57">J57*ConvertGBPtoEUR</f>
        <v>7.6704991024010196</v>
      </c>
      <c r="Y57" s="111" cm="1">
        <f t="array" ref="Y57">K57*ConvertGBPtoEUR</f>
        <v>5.4498861216317893</v>
      </c>
      <c r="Z57" s="111" cm="1">
        <f t="array" ref="Z57">L57*ConvertGBPtoEUR</f>
        <v>4.4629470190676868</v>
      </c>
      <c r="AA57" s="111" t="s">
        <v>53</v>
      </c>
      <c r="AB57" s="111" t="s">
        <v>53</v>
      </c>
      <c r="AC57" s="111" t="s">
        <v>53</v>
      </c>
    </row>
    <row r="59" spans="2:29" ht="18" thickBot="1" x14ac:dyDescent="0.35">
      <c r="B59" s="94" t="s">
        <v>240</v>
      </c>
      <c r="C59" s="94"/>
      <c r="D59" s="94"/>
      <c r="E59" s="94"/>
      <c r="F59" s="94"/>
      <c r="G59" s="94"/>
      <c r="H59" s="94"/>
      <c r="I59" s="94"/>
      <c r="J59" s="94"/>
      <c r="K59" s="94"/>
      <c r="L59" s="94"/>
      <c r="M59" s="94"/>
      <c r="N59" s="94"/>
    </row>
    <row r="60" spans="2:29" ht="15.75" thickTop="1" x14ac:dyDescent="0.25"/>
    <row r="62" spans="2:29" x14ac:dyDescent="0.25">
      <c r="C62" s="101" t="s">
        <v>236</v>
      </c>
    </row>
    <row r="63" spans="2:29" x14ac:dyDescent="0.25">
      <c r="C63" s="101" t="s">
        <v>241</v>
      </c>
    </row>
    <row r="64" spans="2:29" x14ac:dyDescent="0.25">
      <c r="C64" s="101" t="s">
        <v>242</v>
      </c>
    </row>
    <row r="65" spans="3:29" ht="15.75" thickBot="1" x14ac:dyDescent="0.3"/>
    <row r="66" spans="3:29" x14ac:dyDescent="0.25">
      <c r="C66" s="57" t="s">
        <v>231</v>
      </c>
      <c r="D66" s="58">
        <v>0.1</v>
      </c>
      <c r="E66" s="58">
        <v>0.2</v>
      </c>
      <c r="F66" s="58">
        <v>0.5</v>
      </c>
      <c r="G66" s="58">
        <v>1</v>
      </c>
      <c r="H66" s="58">
        <v>2</v>
      </c>
      <c r="I66" s="58">
        <v>5</v>
      </c>
      <c r="J66" s="58">
        <v>10</v>
      </c>
      <c r="K66" s="58">
        <v>20</v>
      </c>
      <c r="L66" s="58">
        <v>30</v>
      </c>
      <c r="M66" s="58">
        <v>50</v>
      </c>
      <c r="N66" s="58">
        <v>70</v>
      </c>
      <c r="O66" s="59">
        <v>100</v>
      </c>
      <c r="Q66" s="57" t="s">
        <v>231</v>
      </c>
      <c r="R66" s="58">
        <v>0.1</v>
      </c>
      <c r="S66" s="58">
        <v>0.2</v>
      </c>
      <c r="T66" s="58">
        <v>0.5</v>
      </c>
      <c r="U66" s="58">
        <v>1</v>
      </c>
      <c r="V66" s="58">
        <v>2</v>
      </c>
      <c r="W66" s="58">
        <v>5</v>
      </c>
      <c r="X66" s="58">
        <v>10</v>
      </c>
      <c r="Y66" s="58">
        <v>20</v>
      </c>
      <c r="Z66" s="58">
        <v>30</v>
      </c>
      <c r="AA66" s="58">
        <v>50</v>
      </c>
      <c r="AB66" s="58">
        <v>70</v>
      </c>
      <c r="AC66" s="59">
        <v>100</v>
      </c>
    </row>
    <row r="67" spans="3:29" x14ac:dyDescent="0.25">
      <c r="C67" s="60" t="s">
        <v>232</v>
      </c>
      <c r="D67" s="138" t="s">
        <v>243</v>
      </c>
      <c r="E67" s="139"/>
      <c r="F67" s="139"/>
      <c r="G67" s="139"/>
      <c r="H67" s="139"/>
      <c r="I67" s="139"/>
      <c r="J67" s="139"/>
      <c r="K67" s="139"/>
      <c r="L67" s="139"/>
      <c r="M67" s="139"/>
      <c r="N67" s="139"/>
      <c r="O67" s="140"/>
      <c r="Q67" s="60" t="s">
        <v>232</v>
      </c>
      <c r="R67" s="138" t="s">
        <v>244</v>
      </c>
      <c r="S67" s="139"/>
      <c r="T67" s="139"/>
      <c r="U67" s="139"/>
      <c r="V67" s="139"/>
      <c r="W67" s="139"/>
      <c r="X67" s="139"/>
      <c r="Y67" s="139"/>
      <c r="Z67" s="139"/>
      <c r="AA67" s="139"/>
      <c r="AB67" s="139"/>
      <c r="AC67" s="140"/>
    </row>
    <row r="68" spans="3:29" x14ac:dyDescent="0.25">
      <c r="C68" s="61">
        <v>50</v>
      </c>
      <c r="D68" s="43">
        <v>22.575125880871383</v>
      </c>
      <c r="E68" s="43">
        <v>16.613624740385024</v>
      </c>
      <c r="F68" s="43">
        <v>11.708604966304746</v>
      </c>
      <c r="G68" s="43">
        <v>9.7614451895094874</v>
      </c>
      <c r="H68" s="43">
        <v>7.853233120029393</v>
      </c>
      <c r="I68" s="43">
        <v>7.0985657574101939</v>
      </c>
      <c r="J68" s="43">
        <v>6.4468759083604281</v>
      </c>
      <c r="K68" s="43">
        <v>6.0742380146401791</v>
      </c>
      <c r="L68" s="43">
        <v>5.9500253834000949</v>
      </c>
      <c r="M68" s="43">
        <v>5.8506552784080288</v>
      </c>
      <c r="N68" s="43">
        <v>5.8080680905542845</v>
      </c>
      <c r="O68" s="31">
        <v>5.776127699663979</v>
      </c>
      <c r="Q68" s="61">
        <v>50</v>
      </c>
      <c r="R68" s="111" cm="1">
        <f t="array" ref="R68">D68*ConvertGBPtoEUR</f>
        <v>25.509892245384659</v>
      </c>
      <c r="S68" s="111" cm="1">
        <f t="array" ref="S68">E68*ConvertGBPtoEUR</f>
        <v>18.773395956635074</v>
      </c>
      <c r="T68" s="111" cm="1">
        <f t="array" ref="T68">F68*ConvertGBPtoEUR</f>
        <v>13.230723611924361</v>
      </c>
      <c r="U68" s="111" cm="1">
        <f t="array" ref="U68">G68*ConvertGBPtoEUR</f>
        <v>11.03043306414572</v>
      </c>
      <c r="V68" s="111" cm="1">
        <f t="array" ref="V68">H68*ConvertGBPtoEUR</f>
        <v>8.8741534256332137</v>
      </c>
      <c r="W68" s="111" cm="1">
        <f t="array" ref="W68">I68*ConvertGBPtoEUR</f>
        <v>8.0213793058735181</v>
      </c>
      <c r="X68" s="111" cm="1">
        <f t="array" ref="X68">J68*ConvertGBPtoEUR</f>
        <v>7.2849697764472827</v>
      </c>
      <c r="Y68" s="111" cm="1">
        <f t="array" ref="Y68">K68*ConvertGBPtoEUR</f>
        <v>6.863888956543402</v>
      </c>
      <c r="Z68" s="111" cm="1">
        <f t="array" ref="Z68">L68*ConvertGBPtoEUR</f>
        <v>6.7235286832421064</v>
      </c>
      <c r="AA68" s="111" cm="1">
        <f t="array" ref="AA68">M68*ConvertGBPtoEUR</f>
        <v>6.6112404646010718</v>
      </c>
      <c r="AB68" s="111" cm="1">
        <f t="array" ref="AB68">N68*ConvertGBPtoEUR</f>
        <v>6.5631169423263405</v>
      </c>
      <c r="AC68" s="111" cm="1">
        <f t="array" ref="AC68">O68*ConvertGBPtoEUR</f>
        <v>6.5270243006202957</v>
      </c>
    </row>
    <row r="69" spans="3:29" x14ac:dyDescent="0.25">
      <c r="C69" s="61">
        <v>100</v>
      </c>
      <c r="D69" s="43">
        <v>23.240665210401403</v>
      </c>
      <c r="E69" s="43">
        <v>16.951917553112938</v>
      </c>
      <c r="F69" s="43">
        <v>11.883274520631609</v>
      </c>
      <c r="G69" s="43">
        <v>9.854303114635826</v>
      </c>
      <c r="H69" s="43">
        <v>7.929728719315623</v>
      </c>
      <c r="I69" s="43">
        <v>7.1314942132502344</v>
      </c>
      <c r="J69" s="43">
        <v>6.4710120649583223</v>
      </c>
      <c r="K69" s="43">
        <v>6.0983741712380723</v>
      </c>
      <c r="L69" s="43">
        <v>5.974161539997989</v>
      </c>
      <c r="M69" s="43">
        <v>5.8747914350059229</v>
      </c>
      <c r="N69" s="43">
        <v>5.8322042471521796</v>
      </c>
      <c r="O69" s="31">
        <v>5.8002638562618731</v>
      </c>
      <c r="Q69" s="61">
        <v>100</v>
      </c>
      <c r="R69" s="111" cm="1">
        <f t="array" ref="R69">D69*ConvertGBPtoEUR</f>
        <v>26.261951687753584</v>
      </c>
      <c r="S69" s="111" cm="1">
        <f t="array" ref="S69">E69*ConvertGBPtoEUR</f>
        <v>19.15566683501762</v>
      </c>
      <c r="T69" s="111" cm="1">
        <f t="array" ref="T69">F69*ConvertGBPtoEUR</f>
        <v>13.428100208313717</v>
      </c>
      <c r="U69" s="111" cm="1">
        <f t="array" ref="U69">G69*ConvertGBPtoEUR</f>
        <v>11.135362519538482</v>
      </c>
      <c r="V69" s="111" cm="1">
        <f t="array" ref="V69">H69*ConvertGBPtoEUR</f>
        <v>8.9605934528266538</v>
      </c>
      <c r="W69" s="111" cm="1">
        <f t="array" ref="W69">I69*ConvertGBPtoEUR</f>
        <v>8.0585884609727643</v>
      </c>
      <c r="X69" s="111" cm="1">
        <f t="array" ref="X69">J69*ConvertGBPtoEUR</f>
        <v>7.3122436334029031</v>
      </c>
      <c r="Y69" s="111" cm="1">
        <f t="array" ref="Y69">K69*ConvertGBPtoEUR</f>
        <v>6.8911628134990215</v>
      </c>
      <c r="Z69" s="111" cm="1">
        <f t="array" ref="Z69">L69*ConvertGBPtoEUR</f>
        <v>6.7508025401977267</v>
      </c>
      <c r="AA69" s="111" cm="1">
        <f t="array" ref="AA69">M69*ConvertGBPtoEUR</f>
        <v>6.6385143215566922</v>
      </c>
      <c r="AB69" s="111" cm="1">
        <f t="array" ref="AB69">N69*ConvertGBPtoEUR</f>
        <v>6.5903907992819626</v>
      </c>
      <c r="AC69" s="111" cm="1">
        <f t="array" ref="AC69">O69*ConvertGBPtoEUR</f>
        <v>6.5542981575759161</v>
      </c>
    </row>
    <row r="70" spans="3:29" x14ac:dyDescent="0.25">
      <c r="C70" s="61">
        <v>150</v>
      </c>
      <c r="D70" s="43">
        <v>23.90620453993143</v>
      </c>
      <c r="E70" s="43">
        <v>17.29021036584086</v>
      </c>
      <c r="F70" s="43">
        <v>12.057944074958474</v>
      </c>
      <c r="G70" s="43">
        <v>9.947161039762161</v>
      </c>
      <c r="H70" s="43">
        <v>9.1120827124432271</v>
      </c>
      <c r="I70" s="43">
        <v>7.1644226690902766</v>
      </c>
      <c r="J70" s="43">
        <v>6.7172571966259778</v>
      </c>
      <c r="K70" s="43">
        <v>6.350410065926571</v>
      </c>
      <c r="L70" s="43">
        <v>6.2632247325454022</v>
      </c>
      <c r="M70" s="43">
        <v>6.0580556626085063</v>
      </c>
      <c r="N70" s="43">
        <v>5.9698805620141542</v>
      </c>
      <c r="O70" s="31">
        <v>5.903964048362111</v>
      </c>
      <c r="Q70" s="61">
        <v>150</v>
      </c>
      <c r="R70" s="111" cm="1">
        <f t="array" ref="R70">D70*ConvertGBPtoEUR</f>
        <v>27.014011130122512</v>
      </c>
      <c r="S70" s="111" cm="1">
        <f t="array" ref="S70">E70*ConvertGBPtoEUR</f>
        <v>19.537937713400169</v>
      </c>
      <c r="T70" s="111" cm="1">
        <f t="array" ref="T70">F70*ConvertGBPtoEUR</f>
        <v>13.625476804703075</v>
      </c>
      <c r="U70" s="111" cm="1">
        <f t="array" ref="U70">G70*ConvertGBPtoEUR</f>
        <v>11.240291974931241</v>
      </c>
      <c r="V70" s="111" cm="1">
        <f t="array" ref="V70">H70*ConvertGBPtoEUR</f>
        <v>10.296653465060846</v>
      </c>
      <c r="W70" s="111" cm="1">
        <f t="array" ref="W70">I70*ConvertGBPtoEUR</f>
        <v>8.0957976160720122</v>
      </c>
      <c r="X70" s="111" cm="1">
        <f t="array" ref="X70">J70*ConvertGBPtoEUR</f>
        <v>7.5905006321873545</v>
      </c>
      <c r="Y70" s="111" cm="1">
        <f t="array" ref="Y70">K70*ConvertGBPtoEUR</f>
        <v>7.1759633744970248</v>
      </c>
      <c r="Z70" s="111" cm="1">
        <f t="array" ref="Z70">L70*ConvertGBPtoEUR</f>
        <v>7.0774439477763043</v>
      </c>
      <c r="AA70" s="111" cm="1">
        <f t="array" ref="AA70">M70*ConvertGBPtoEUR</f>
        <v>6.8456028987476119</v>
      </c>
      <c r="AB70" s="111" cm="1">
        <f t="array" ref="AB70">N70*ConvertGBPtoEUR</f>
        <v>6.7459650350759937</v>
      </c>
      <c r="AC70" s="111" cm="1">
        <f t="array" ref="AC70">O70*ConvertGBPtoEUR</f>
        <v>6.6714793746491852</v>
      </c>
    </row>
    <row r="71" spans="3:29" x14ac:dyDescent="0.25">
      <c r="C71" s="61">
        <v>200</v>
      </c>
      <c r="D71" s="43">
        <v>24.571743869461457</v>
      </c>
      <c r="E71" s="43">
        <v>17.628503178568781</v>
      </c>
      <c r="F71" s="43">
        <v>12.232613629285336</v>
      </c>
      <c r="G71" s="43">
        <v>10.040018964888496</v>
      </c>
      <c r="H71" s="43">
        <v>9.1558536600492495</v>
      </c>
      <c r="I71" s="43">
        <v>7.1973511249303197</v>
      </c>
      <c r="J71" s="43">
        <v>6.75018565246602</v>
      </c>
      <c r="K71" s="43">
        <v>6.3778735049360185</v>
      </c>
      <c r="L71" s="43">
        <v>6.2873608891432946</v>
      </c>
      <c r="M71" s="43">
        <v>6.082240091519596</v>
      </c>
      <c r="N71" s="43">
        <v>6.1078713365163741</v>
      </c>
      <c r="O71" s="31">
        <v>6.0077125127755462</v>
      </c>
      <c r="Q71" s="61">
        <v>200</v>
      </c>
      <c r="R71" s="111" cm="1">
        <f t="array" ref="R71">D71*ConvertGBPtoEUR</f>
        <v>27.766070572491444</v>
      </c>
      <c r="S71" s="111" cm="1">
        <f t="array" ref="S71">E71*ConvertGBPtoEUR</f>
        <v>19.920208591782721</v>
      </c>
      <c r="T71" s="111" cm="1">
        <f t="array" ref="T71">F71*ConvertGBPtoEUR</f>
        <v>13.822853401092427</v>
      </c>
      <c r="U71" s="111" cm="1">
        <f t="array" ref="U71">G71*ConvertGBPtoEUR</f>
        <v>11.345221430323999</v>
      </c>
      <c r="V71" s="111" cm="1">
        <f t="array" ref="V71">H71*ConvertGBPtoEUR</f>
        <v>10.346114635855651</v>
      </c>
      <c r="W71" s="111" cm="1">
        <f t="array" ref="W71">I71*ConvertGBPtoEUR</f>
        <v>8.1330067711712601</v>
      </c>
      <c r="X71" s="111" cm="1">
        <f t="array" ref="X71">J71*ConvertGBPtoEUR</f>
        <v>7.6277097872866015</v>
      </c>
      <c r="Y71" s="111" cm="1">
        <f t="array" ref="Y71">K71*ConvertGBPtoEUR</f>
        <v>7.2069970605777005</v>
      </c>
      <c r="Z71" s="111" cm="1">
        <f t="array" ref="Z71">L71*ConvertGBPtoEUR</f>
        <v>7.1047178047319219</v>
      </c>
      <c r="AA71" s="111" cm="1">
        <f t="array" ref="AA71">M71*ConvertGBPtoEUR</f>
        <v>6.8729313034171424</v>
      </c>
      <c r="AB71" s="111" cm="1">
        <f t="array" ref="AB71">N71*ConvertGBPtoEUR</f>
        <v>6.9018946102635024</v>
      </c>
      <c r="AC71" s="111" cm="1">
        <f t="array" ref="AC71">O71*ConvertGBPtoEUR</f>
        <v>6.7887151394363663</v>
      </c>
    </row>
    <row r="72" spans="3:29" x14ac:dyDescent="0.25">
      <c r="C72" s="61">
        <v>250</v>
      </c>
      <c r="D72" s="43">
        <v>25.237283198991481</v>
      </c>
      <c r="E72" s="43">
        <v>17.966795991296696</v>
      </c>
      <c r="F72" s="43">
        <v>12.407283183612201</v>
      </c>
      <c r="G72" s="43">
        <v>10.132876890014835</v>
      </c>
      <c r="H72" s="43">
        <v>9.1996246076552683</v>
      </c>
      <c r="I72" s="43">
        <v>7.6518853714327211</v>
      </c>
      <c r="J72" s="43">
        <v>7.0556647414803226</v>
      </c>
      <c r="K72" s="43">
        <v>6.5688441801094548</v>
      </c>
      <c r="L72" s="43">
        <v>6.3114970457411896</v>
      </c>
      <c r="M72" s="43">
        <v>6.2652465449697132</v>
      </c>
      <c r="N72" s="43">
        <v>6.132076453561691</v>
      </c>
      <c r="O72" s="31">
        <v>6.1112408554408075</v>
      </c>
      <c r="Q72" s="61">
        <v>250</v>
      </c>
      <c r="R72" s="111" cm="1">
        <f t="array" ref="R72">D72*ConvertGBPtoEUR</f>
        <v>28.518130014860372</v>
      </c>
      <c r="S72" s="111" cm="1">
        <f t="array" ref="S72">E72*ConvertGBPtoEUR</f>
        <v>20.302479470165263</v>
      </c>
      <c r="T72" s="111" cm="1">
        <f t="array" ref="T72">F72*ConvertGBPtoEUR</f>
        <v>14.020229997481785</v>
      </c>
      <c r="U72" s="111" cm="1">
        <f t="array" ref="U72">G72*ConvertGBPtoEUR</f>
        <v>11.450150885716763</v>
      </c>
      <c r="V72" s="111" cm="1">
        <f t="array" ref="V72">H72*ConvertGBPtoEUR</f>
        <v>10.395575806650452</v>
      </c>
      <c r="W72" s="111" cm="1">
        <f t="array" ref="W72">I72*ConvertGBPtoEUR</f>
        <v>8.6466304697189749</v>
      </c>
      <c r="X72" s="111" cm="1">
        <f t="array" ref="X72">J72*ConvertGBPtoEUR</f>
        <v>7.972901157872764</v>
      </c>
      <c r="Y72" s="111" cm="1">
        <f t="array" ref="Y72">K72*ConvertGBPtoEUR</f>
        <v>7.4227939235236828</v>
      </c>
      <c r="Z72" s="111" cm="1">
        <f t="array" ref="Z72">L72*ConvertGBPtoEUR</f>
        <v>7.1319916616875441</v>
      </c>
      <c r="AA72" s="111" cm="1">
        <f t="array" ref="AA72">M72*ConvertGBPtoEUR</f>
        <v>7.0797285958157756</v>
      </c>
      <c r="AB72" s="111" cm="1">
        <f t="array" ref="AB72">N72*ConvertGBPtoEUR</f>
        <v>6.9292463925247105</v>
      </c>
      <c r="AC72" s="111" cm="1">
        <f t="array" ref="AC72">O72*ConvertGBPtoEUR</f>
        <v>6.905702166648112</v>
      </c>
    </row>
    <row r="73" spans="3:29" x14ac:dyDescent="0.25">
      <c r="C73" s="61">
        <v>300</v>
      </c>
      <c r="D73" s="43">
        <v>25.902822528521508</v>
      </c>
      <c r="E73" s="43">
        <v>18.30508880402461</v>
      </c>
      <c r="F73" s="43">
        <v>12.581952737939064</v>
      </c>
      <c r="G73" s="43">
        <v>10.225734815141172</v>
      </c>
      <c r="H73" s="43">
        <v>9.243395555261289</v>
      </c>
      <c r="I73" s="43">
        <v>7.6792939931986366</v>
      </c>
      <c r="J73" s="43">
        <v>7.0830733632462373</v>
      </c>
      <c r="K73" s="43">
        <v>6.5931010174903388</v>
      </c>
      <c r="L73" s="43">
        <v>6.3356332023390829</v>
      </c>
      <c r="M73" s="43">
        <v>6.2894068377242034</v>
      </c>
      <c r="N73" s="43">
        <v>6.269369348335994</v>
      </c>
      <c r="O73" s="31">
        <v>6.2148792589801554</v>
      </c>
      <c r="Q73" s="61">
        <v>300</v>
      </c>
      <c r="R73" s="111" cm="1">
        <f t="array" ref="R73">D73*ConvertGBPtoEUR</f>
        <v>29.2701894572293</v>
      </c>
      <c r="S73" s="111" cm="1">
        <f t="array" ref="S73">E73*ConvertGBPtoEUR</f>
        <v>20.684750348547809</v>
      </c>
      <c r="T73" s="111" cm="1">
        <f t="array" ref="T73">F73*ConvertGBPtoEUR</f>
        <v>14.217606593871141</v>
      </c>
      <c r="U73" s="111" cm="1">
        <f t="array" ref="U73">G73*ConvertGBPtoEUR</f>
        <v>11.555080341109523</v>
      </c>
      <c r="V73" s="111" cm="1">
        <f t="array" ref="V73">H73*ConvertGBPtoEUR</f>
        <v>10.445036977445255</v>
      </c>
      <c r="W73" s="111" cm="1">
        <f t="array" ref="W73">I73*ConvertGBPtoEUR</f>
        <v>8.6776022123144578</v>
      </c>
      <c r="X73" s="111" cm="1">
        <f t="array" ref="X73">J73*ConvertGBPtoEUR</f>
        <v>8.003872900468247</v>
      </c>
      <c r="Y73" s="111" cm="1">
        <f t="array" ref="Y73">K73*ConvertGBPtoEUR</f>
        <v>7.4502041497640823</v>
      </c>
      <c r="Z73" s="111" cm="1">
        <f t="array" ref="Z73">L73*ConvertGBPtoEUR</f>
        <v>7.1592655186431626</v>
      </c>
      <c r="AA73" s="111" cm="1">
        <f t="array" ref="AA73">M73*ConvertGBPtoEUR</f>
        <v>7.1070297266283493</v>
      </c>
      <c r="AB73" s="111" cm="1">
        <f t="array" ref="AB73">N73*ConvertGBPtoEUR</f>
        <v>7.0843873636196726</v>
      </c>
      <c r="AC73" s="111" cm="1">
        <f t="array" ref="AC73">O73*ConvertGBPtoEUR</f>
        <v>7.0228135626475749</v>
      </c>
    </row>
    <row r="74" spans="3:29" x14ac:dyDescent="0.25">
      <c r="C74" s="61">
        <v>350</v>
      </c>
      <c r="D74" s="43">
        <v>26.568361858051531</v>
      </c>
      <c r="E74" s="43">
        <v>18.643381616752528</v>
      </c>
      <c r="F74" s="43">
        <v>12.756622292265927</v>
      </c>
      <c r="G74" s="43">
        <v>10.318592740267507</v>
      </c>
      <c r="H74" s="43">
        <v>9.2871665028673096</v>
      </c>
      <c r="I74" s="43">
        <v>7.706702614964553</v>
      </c>
      <c r="J74" s="43">
        <v>7.1104819850121528</v>
      </c>
      <c r="K74" s="43">
        <v>6.6173578548712211</v>
      </c>
      <c r="L74" s="43">
        <v>6.624696394886497</v>
      </c>
      <c r="M74" s="43">
        <v>6.4723408827045272</v>
      </c>
      <c r="N74" s="43">
        <v>6.2935055049338882</v>
      </c>
      <c r="O74" s="31">
        <v>6.3192475398950219</v>
      </c>
      <c r="Q74" s="61">
        <v>350</v>
      </c>
      <c r="R74" s="111" cm="1">
        <f t="array" ref="R74">D74*ConvertGBPtoEUR</f>
        <v>30.022248899598228</v>
      </c>
      <c r="S74" s="111" cm="1">
        <f t="array" ref="S74">E74*ConvertGBPtoEUR</f>
        <v>21.067021226930354</v>
      </c>
      <c r="T74" s="111" cm="1">
        <f t="array" ref="T74">F74*ConvertGBPtoEUR</f>
        <v>14.414983190260497</v>
      </c>
      <c r="U74" s="111" cm="1">
        <f t="array" ref="U74">G74*ConvertGBPtoEUR</f>
        <v>11.660009796502282</v>
      </c>
      <c r="V74" s="111" cm="1">
        <f t="array" ref="V74">H74*ConvertGBPtoEUR</f>
        <v>10.494498148240059</v>
      </c>
      <c r="W74" s="111" cm="1">
        <f t="array" ref="W74">I74*ConvertGBPtoEUR</f>
        <v>8.7085739549099443</v>
      </c>
      <c r="X74" s="111" cm="1">
        <f t="array" ref="X74">J74*ConvertGBPtoEUR</f>
        <v>8.0348446430637317</v>
      </c>
      <c r="Y74" s="111" cm="1">
        <f t="array" ref="Y74">K74*ConvertGBPtoEUR</f>
        <v>7.4776143760044791</v>
      </c>
      <c r="Z74" s="111" cm="1">
        <f t="array" ref="Z74">L74*ConvertGBPtoEUR</f>
        <v>7.485906926221741</v>
      </c>
      <c r="AA74" s="111" cm="1">
        <f t="array" ref="AA74">M74*ConvertGBPtoEUR</f>
        <v>7.3137451974561154</v>
      </c>
      <c r="AB74" s="111" cm="1">
        <f t="array" ref="AB74">N74*ConvertGBPtoEUR</f>
        <v>7.1116612205752929</v>
      </c>
      <c r="AC74" s="111" cm="1">
        <f t="array" ref="AC74">O74*ConvertGBPtoEUR</f>
        <v>7.1407497200813737</v>
      </c>
    </row>
    <row r="75" spans="3:29" x14ac:dyDescent="0.25">
      <c r="C75" s="61">
        <v>400</v>
      </c>
      <c r="D75" s="43">
        <v>27.233901187581562</v>
      </c>
      <c r="E75" s="43">
        <v>18.981674429480446</v>
      </c>
      <c r="F75" s="43">
        <v>12.931291846592792</v>
      </c>
      <c r="G75" s="43">
        <v>10.411450665393843</v>
      </c>
      <c r="H75" s="43">
        <v>9.3309374504733302</v>
      </c>
      <c r="I75" s="43">
        <v>7.7341112367304676</v>
      </c>
      <c r="J75" s="43">
        <v>7.1378906067780674</v>
      </c>
      <c r="K75" s="43">
        <v>6.8397802918018682</v>
      </c>
      <c r="L75" s="43">
        <v>6.6488325514843911</v>
      </c>
      <c r="M75" s="43">
        <v>6.4964770393024214</v>
      </c>
      <c r="N75" s="43">
        <v>6.4323624226557357</v>
      </c>
      <c r="O75" s="31">
        <v>6.4219494605583716</v>
      </c>
      <c r="Q75" s="61">
        <v>400</v>
      </c>
      <c r="R75" s="111" cm="1">
        <f t="array" ref="R75">D75*ConvertGBPtoEUR</f>
        <v>30.774308341967163</v>
      </c>
      <c r="S75" s="111" cm="1">
        <f t="array" ref="S75">E75*ConvertGBPtoEUR</f>
        <v>21.449292105312903</v>
      </c>
      <c r="T75" s="111" cm="1">
        <f t="array" ref="T75">F75*ConvertGBPtoEUR</f>
        <v>14.612359786649854</v>
      </c>
      <c r="U75" s="111" cm="1">
        <f t="array" ref="U75">G75*ConvertGBPtoEUR</f>
        <v>11.764939251895042</v>
      </c>
      <c r="V75" s="111" cm="1">
        <f t="array" ref="V75">H75*ConvertGBPtoEUR</f>
        <v>10.543959319034862</v>
      </c>
      <c r="W75" s="111" cm="1">
        <f t="array" ref="W75">I75*ConvertGBPtoEUR</f>
        <v>8.7395456975054273</v>
      </c>
      <c r="X75" s="111" cm="1">
        <f t="array" ref="X75">J75*ConvertGBPtoEUR</f>
        <v>8.0658163856592147</v>
      </c>
      <c r="Y75" s="111" cm="1">
        <f t="array" ref="Y75">K75*ConvertGBPtoEUR</f>
        <v>7.7289517297361101</v>
      </c>
      <c r="Z75" s="111" cm="1">
        <f t="array" ref="Z75">L75*ConvertGBPtoEUR</f>
        <v>7.5131807831773614</v>
      </c>
      <c r="AA75" s="111" cm="1">
        <f t="array" ref="AA75">M75*ConvertGBPtoEUR</f>
        <v>7.3410190544117357</v>
      </c>
      <c r="AB75" s="111" cm="1">
        <f t="array" ref="AB75">N75*ConvertGBPtoEUR</f>
        <v>7.2685695376009809</v>
      </c>
      <c r="AC75" s="111" cm="1">
        <f t="array" ref="AC75">O75*ConvertGBPtoEUR</f>
        <v>7.2568028904309596</v>
      </c>
    </row>
    <row r="76" spans="3:29" x14ac:dyDescent="0.25">
      <c r="C76" s="61">
        <v>450</v>
      </c>
      <c r="D76" s="43">
        <v>27.86822458595918</v>
      </c>
      <c r="E76" s="43">
        <v>19.319967242208364</v>
      </c>
      <c r="F76" s="43">
        <v>13.105961400919655</v>
      </c>
      <c r="G76" s="43">
        <v>10.50430859052018</v>
      </c>
      <c r="H76" s="43">
        <v>9.3747083980793509</v>
      </c>
      <c r="I76" s="43">
        <v>7.7615198584963823</v>
      </c>
      <c r="J76" s="43">
        <v>7.1652992285439829</v>
      </c>
      <c r="K76" s="43">
        <v>6.8671889135677846</v>
      </c>
      <c r="L76" s="43">
        <v>6.6729687080822844</v>
      </c>
      <c r="M76" s="43">
        <v>6.5206131959003146</v>
      </c>
      <c r="N76" s="43">
        <v>6.5695173965351961</v>
      </c>
      <c r="O76" s="31">
        <v>6.4460856171562657</v>
      </c>
      <c r="Q76" s="61">
        <v>450</v>
      </c>
      <c r="R76" s="111" cm="1">
        <f t="array" ref="R76">D76*ConvertGBPtoEUR</f>
        <v>31.49109378213387</v>
      </c>
      <c r="S76" s="111" cm="1">
        <f t="array" ref="S76">E76*ConvertGBPtoEUR</f>
        <v>21.831562983695449</v>
      </c>
      <c r="T76" s="111" cm="1">
        <f t="array" ref="T76">F76*ConvertGBPtoEUR</f>
        <v>14.80973638303921</v>
      </c>
      <c r="U76" s="111" cm="1">
        <f t="array" ref="U76">G76*ConvertGBPtoEUR</f>
        <v>11.869868707287802</v>
      </c>
      <c r="V76" s="111" cm="1">
        <f t="array" ref="V76">H76*ConvertGBPtoEUR</f>
        <v>10.593420489829665</v>
      </c>
      <c r="W76" s="111" cm="1">
        <f t="array" ref="W76">I76*ConvertGBPtoEUR</f>
        <v>8.7705174401009103</v>
      </c>
      <c r="X76" s="111" cm="1">
        <f t="array" ref="X76">J76*ConvertGBPtoEUR</f>
        <v>8.0967881282546994</v>
      </c>
      <c r="Y76" s="111" cm="1">
        <f t="array" ref="Y76">K76*ConvertGBPtoEUR</f>
        <v>7.7599234723315957</v>
      </c>
      <c r="Z76" s="111" cm="1">
        <f t="array" ref="Z76">L76*ConvertGBPtoEUR</f>
        <v>7.5404546401329808</v>
      </c>
      <c r="AA76" s="111" cm="1">
        <f t="array" ref="AA76">M76*ConvertGBPtoEUR</f>
        <v>7.3682929113673552</v>
      </c>
      <c r="AB76" s="111" cm="1">
        <f t="array" ref="AB76">N76*ConvertGBPtoEUR</f>
        <v>7.4235546580847709</v>
      </c>
      <c r="AC76" s="111" cm="1">
        <f t="array" ref="AC76">O76*ConvertGBPtoEUR</f>
        <v>7.28407674738658</v>
      </c>
    </row>
    <row r="77" spans="3:29" x14ac:dyDescent="0.25">
      <c r="C77" s="61">
        <v>500</v>
      </c>
      <c r="D77" s="43">
        <v>28.206517398687101</v>
      </c>
      <c r="E77" s="43">
        <v>19.658260054936282</v>
      </c>
      <c r="F77" s="43">
        <v>14.777972170694939</v>
      </c>
      <c r="G77" s="43">
        <v>10.961682889969692</v>
      </c>
      <c r="H77" s="43">
        <v>9.4184793456853715</v>
      </c>
      <c r="I77" s="43">
        <v>8.2041582130305315</v>
      </c>
      <c r="J77" s="43">
        <v>7.4588824255900317</v>
      </c>
      <c r="K77" s="43">
        <v>7.0862445318697818</v>
      </c>
      <c r="L77" s="43">
        <v>6.9620319006296985</v>
      </c>
      <c r="M77" s="43">
        <v>6.7057445965773113</v>
      </c>
      <c r="N77" s="43">
        <v>6.593722513580512</v>
      </c>
      <c r="O77" s="31">
        <v>6.5504645179800365</v>
      </c>
      <c r="Q77" s="61">
        <v>500</v>
      </c>
      <c r="R77" s="111" cm="1">
        <f t="array" ref="R77">D77*ConvertGBPtoEUR</f>
        <v>31.873364660516422</v>
      </c>
      <c r="S77" s="111" cm="1">
        <f t="array" ref="S77">E77*ConvertGBPtoEUR</f>
        <v>22.213833862077998</v>
      </c>
      <c r="T77" s="111" cm="1">
        <f t="array" ref="T77">F77*ConvertGBPtoEUR</f>
        <v>16.699108552885281</v>
      </c>
      <c r="U77" s="111" cm="1">
        <f t="array" ref="U77">G77*ConvertGBPtoEUR</f>
        <v>12.38670166566575</v>
      </c>
      <c r="V77" s="111" cm="1">
        <f t="array" ref="V77">H77*ConvertGBPtoEUR</f>
        <v>10.642881660624468</v>
      </c>
      <c r="W77" s="111" cm="1">
        <f t="array" ref="W77">I77*ConvertGBPtoEUR</f>
        <v>9.2706987807244996</v>
      </c>
      <c r="X77" s="111" cm="1">
        <f t="array" ref="X77">J77*ConvertGBPtoEUR</f>
        <v>8.4285371409167347</v>
      </c>
      <c r="Y77" s="111" cm="1">
        <f t="array" ref="Y77">K77*ConvertGBPtoEUR</f>
        <v>8.0074563210128531</v>
      </c>
      <c r="Z77" s="111" cm="1">
        <f t="array" ref="Z77">L77*ConvertGBPtoEUR</f>
        <v>7.8670960477115583</v>
      </c>
      <c r="AA77" s="111" cm="1">
        <f t="array" ref="AA77">M77*ConvertGBPtoEUR</f>
        <v>7.5774913941323607</v>
      </c>
      <c r="AB77" s="111" cm="1">
        <f t="array" ref="AB77">N77*ConvertGBPtoEUR</f>
        <v>7.4509064403459782</v>
      </c>
      <c r="AC77" s="111" cm="1">
        <f t="array" ref="AC77">O77*ConvertGBPtoEUR</f>
        <v>7.4020249053174405</v>
      </c>
    </row>
    <row r="78" spans="3:29" x14ac:dyDescent="0.25">
      <c r="C78" s="61">
        <v>550</v>
      </c>
      <c r="D78" s="43">
        <v>28.544810211415019</v>
      </c>
      <c r="E78" s="43">
        <v>19.996552867664199</v>
      </c>
      <c r="F78" s="43">
        <v>14.871572959222286</v>
      </c>
      <c r="G78" s="43">
        <v>11.038178489255923</v>
      </c>
      <c r="H78" s="43">
        <v>9.4622502932913921</v>
      </c>
      <c r="I78" s="43">
        <v>8.2282943696284256</v>
      </c>
      <c r="J78" s="43">
        <v>7.4830185821879267</v>
      </c>
      <c r="K78" s="43">
        <v>7.1103806884676759</v>
      </c>
      <c r="L78" s="43">
        <v>6.9861680572275926</v>
      </c>
      <c r="M78" s="43">
        <v>6.7300738424279887</v>
      </c>
      <c r="N78" s="43">
        <v>6.7314677888899084</v>
      </c>
      <c r="O78" s="31">
        <v>6.655546263683938</v>
      </c>
      <c r="Q78" s="61">
        <v>550</v>
      </c>
      <c r="R78" s="111" cm="1">
        <f t="array" ref="R78">D78*ConvertGBPtoEUR</f>
        <v>32.255635538898972</v>
      </c>
      <c r="S78" s="111" cm="1">
        <f t="array" ref="S78">E78*ConvertGBPtoEUR</f>
        <v>22.596104740460543</v>
      </c>
      <c r="T78" s="111" cm="1">
        <f t="array" ref="T78">F78*ConvertGBPtoEUR</f>
        <v>16.804877443921182</v>
      </c>
      <c r="U78" s="111" cm="1">
        <f t="array" ref="U78">G78*ConvertGBPtoEUR</f>
        <v>12.473141692859192</v>
      </c>
      <c r="V78" s="111" cm="1">
        <f t="array" ref="V78">H78*ConvertGBPtoEUR</f>
        <v>10.692342831419271</v>
      </c>
      <c r="W78" s="111" cm="1">
        <f t="array" ref="W78">I78*ConvertGBPtoEUR</f>
        <v>9.2979726376801199</v>
      </c>
      <c r="X78" s="111" cm="1">
        <f t="array" ref="X78">J78*ConvertGBPtoEUR</f>
        <v>8.4558109978723568</v>
      </c>
      <c r="Y78" s="111" cm="1">
        <f t="array" ref="Y78">K78*ConvertGBPtoEUR</f>
        <v>8.0347301779684734</v>
      </c>
      <c r="Z78" s="111" cm="1">
        <f t="array" ref="Z78">L78*ConvertGBPtoEUR</f>
        <v>7.8943699046671787</v>
      </c>
      <c r="AA78" s="111" cm="1">
        <f t="array" ref="AA78">M78*ConvertGBPtoEUR</f>
        <v>7.6049834419436264</v>
      </c>
      <c r="AB78" s="111" cm="1">
        <f t="array" ref="AB78">N78*ConvertGBPtoEUR</f>
        <v>7.6065586014455961</v>
      </c>
      <c r="AC78" s="111" cm="1">
        <f t="array" ref="AC78">O78*ConvertGBPtoEUR</f>
        <v>7.5207672779628494</v>
      </c>
    </row>
    <row r="79" spans="3:29" x14ac:dyDescent="0.25">
      <c r="C79" s="61">
        <v>600</v>
      </c>
      <c r="D79" s="43">
        <v>28.88310302414294</v>
      </c>
      <c r="E79" s="43">
        <v>20.334845680392117</v>
      </c>
      <c r="F79" s="43">
        <v>14.965173747749635</v>
      </c>
      <c r="G79" s="43">
        <v>11.114674088542156</v>
      </c>
      <c r="H79" s="43">
        <v>9.5060212408974092</v>
      </c>
      <c r="I79" s="43">
        <v>8.2524305262263198</v>
      </c>
      <c r="J79" s="43">
        <v>7.5071547387858208</v>
      </c>
      <c r="K79" s="43">
        <v>7.1345168450655709</v>
      </c>
      <c r="L79" s="43">
        <v>7.0103042138254867</v>
      </c>
      <c r="M79" s="43">
        <v>6.9109341088334197</v>
      </c>
      <c r="N79" s="43">
        <v>6.7556729059352252</v>
      </c>
      <c r="O79" s="31">
        <v>6.7590504701926015</v>
      </c>
      <c r="Q79" s="61">
        <v>600</v>
      </c>
      <c r="R79" s="111" cm="1">
        <f t="array" ref="R79">D79*ConvertGBPtoEUR</f>
        <v>32.637906417281521</v>
      </c>
      <c r="S79" s="111" cm="1">
        <f t="array" ref="S79">E79*ConvertGBPtoEUR</f>
        <v>22.978375618843092</v>
      </c>
      <c r="T79" s="111" cm="1">
        <f t="array" ref="T79">F79*ConvertGBPtoEUR</f>
        <v>16.910646334957086</v>
      </c>
      <c r="U79" s="111" cm="1">
        <f t="array" ref="U79">G79*ConvertGBPtoEUR</f>
        <v>12.559581720052634</v>
      </c>
      <c r="V79" s="111" cm="1">
        <f t="array" ref="V79">H79*ConvertGBPtoEUR</f>
        <v>10.741804002214071</v>
      </c>
      <c r="W79" s="111" cm="1">
        <f t="array" ref="W79">I79*ConvertGBPtoEUR</f>
        <v>9.3252464946357403</v>
      </c>
      <c r="X79" s="111" cm="1">
        <f t="array" ref="X79">J79*ConvertGBPtoEUR</f>
        <v>8.4830848548279771</v>
      </c>
      <c r="Y79" s="111" cm="1">
        <f t="array" ref="Y79">K79*ConvertGBPtoEUR</f>
        <v>8.0620040349240938</v>
      </c>
      <c r="Z79" s="111" cm="1">
        <f t="array" ref="Z79">L79*ConvertGBPtoEUR</f>
        <v>7.921643761622799</v>
      </c>
      <c r="AA79" s="111" cm="1">
        <f t="array" ref="AA79">M79*ConvertGBPtoEUR</f>
        <v>7.8093555429817636</v>
      </c>
      <c r="AB79" s="111" cm="1">
        <f t="array" ref="AB79">N79*ConvertGBPtoEUR</f>
        <v>7.6339103837068034</v>
      </c>
      <c r="AC79" s="111" cm="1">
        <f t="array" ref="AC79">O79*ConvertGBPtoEUR</f>
        <v>7.6377270313176391</v>
      </c>
    </row>
    <row r="80" spans="3:29" x14ac:dyDescent="0.25">
      <c r="C80" s="61">
        <v>650</v>
      </c>
      <c r="D80" s="43">
        <v>29.221395836870855</v>
      </c>
      <c r="E80" s="43">
        <v>20.673138493120035</v>
      </c>
      <c r="F80" s="43">
        <v>15.05877453627698</v>
      </c>
      <c r="G80" s="43">
        <v>11.191169687828387</v>
      </c>
      <c r="H80" s="43">
        <v>9.5497921885034316</v>
      </c>
      <c r="I80" s="43">
        <v>8.2765666828242139</v>
      </c>
      <c r="J80" s="43">
        <v>7.5312908953837141</v>
      </c>
      <c r="K80" s="43">
        <v>7.1586530016634651</v>
      </c>
      <c r="L80" s="43">
        <v>7.0344403704233791</v>
      </c>
      <c r="M80" s="43">
        <v>6.9350702654313157</v>
      </c>
      <c r="N80" s="43">
        <v>6.8924830775775723</v>
      </c>
      <c r="O80" s="31">
        <v>6.8605426866872659</v>
      </c>
      <c r="Q80" s="61">
        <v>650</v>
      </c>
      <c r="R80" s="111" cm="1">
        <f t="array" ref="R80">D80*ConvertGBPtoEUR</f>
        <v>33.020177295664062</v>
      </c>
      <c r="S80" s="111" cm="1">
        <f t="array" ref="S80">E80*ConvertGBPtoEUR</f>
        <v>23.360646497225638</v>
      </c>
      <c r="T80" s="111" cm="1">
        <f t="array" ref="T80">F80*ConvertGBPtoEUR</f>
        <v>17.016415225992986</v>
      </c>
      <c r="U80" s="111" cm="1">
        <f t="array" ref="U80">G80*ConvertGBPtoEUR</f>
        <v>12.646021747246076</v>
      </c>
      <c r="V80" s="111" cm="1">
        <f t="array" ref="V80">H80*ConvertGBPtoEUR</f>
        <v>10.791265173008878</v>
      </c>
      <c r="W80" s="111" cm="1">
        <f t="array" ref="W80">I80*ConvertGBPtoEUR</f>
        <v>9.3525203515913606</v>
      </c>
      <c r="X80" s="111" cm="1">
        <f t="array" ref="X80">J80*ConvertGBPtoEUR</f>
        <v>8.5103587117835957</v>
      </c>
      <c r="Y80" s="111" cm="1">
        <f t="array" ref="Y80">K80*ConvertGBPtoEUR</f>
        <v>8.0892778918797141</v>
      </c>
      <c r="Z80" s="111" cm="1">
        <f t="array" ref="Z80">L80*ConvertGBPtoEUR</f>
        <v>7.9489176185784176</v>
      </c>
      <c r="AA80" s="111" cm="1">
        <f t="array" ref="AA80">M80*ConvertGBPtoEUR</f>
        <v>7.8366293999373857</v>
      </c>
      <c r="AB80" s="111" cm="1">
        <f t="array" ref="AB80">N80*ConvertGBPtoEUR</f>
        <v>7.7885058776626561</v>
      </c>
      <c r="AC80" s="111" cm="1">
        <f t="array" ref="AC80">O80*ConvertGBPtoEUR</f>
        <v>7.7524132359566096</v>
      </c>
    </row>
    <row r="81" spans="2:29" x14ac:dyDescent="0.25">
      <c r="C81" s="61">
        <v>700</v>
      </c>
      <c r="D81" s="43">
        <v>29.559688649598773</v>
      </c>
      <c r="E81" s="43">
        <v>21.911781451718252</v>
      </c>
      <c r="F81" s="43">
        <v>15.15237532480433</v>
      </c>
      <c r="G81" s="43">
        <v>13.513875666296592</v>
      </c>
      <c r="H81" s="43">
        <v>10.683931263675316</v>
      </c>
      <c r="I81" s="43">
        <v>8.7377847640491471</v>
      </c>
      <c r="J81" s="43">
        <v>8.0105794265022414</v>
      </c>
      <c r="K81" s="43">
        <v>7.5801797121856369</v>
      </c>
      <c r="L81" s="43">
        <v>7.3246749711043453</v>
      </c>
      <c r="M81" s="43">
        <v>7.118514066038987</v>
      </c>
      <c r="N81" s="43">
        <v>7.0326695527257268</v>
      </c>
      <c r="O81" s="31">
        <v>6.966968333590537</v>
      </c>
      <c r="Q81" s="61">
        <v>700</v>
      </c>
      <c r="R81" s="111" cm="1">
        <f t="array" ref="R81">D81*ConvertGBPtoEUR</f>
        <v>33.402448174046611</v>
      </c>
      <c r="S81" s="111" cm="1">
        <f t="array" ref="S81">E81*ConvertGBPtoEUR</f>
        <v>24.760313040441623</v>
      </c>
      <c r="T81" s="111" cm="1">
        <f t="array" ref="T81">F81*ConvertGBPtoEUR</f>
        <v>17.12218411702889</v>
      </c>
      <c r="U81" s="111" cm="1">
        <f t="array" ref="U81">G81*ConvertGBPtoEUR</f>
        <v>15.270679502915147</v>
      </c>
      <c r="V81" s="111" cm="1">
        <f t="array" ref="V81">H81*ConvertGBPtoEUR</f>
        <v>12.072842327953106</v>
      </c>
      <c r="W81" s="111" cm="1">
        <f t="array" ref="W81">I81*ConvertGBPtoEUR</f>
        <v>9.8736967833755358</v>
      </c>
      <c r="X81" s="111" cm="1">
        <f t="array" ref="X81">J81*ConvertGBPtoEUR</f>
        <v>9.0519547519475321</v>
      </c>
      <c r="Y81" s="111" cm="1">
        <f t="array" ref="Y81">K81*ConvertGBPtoEUR</f>
        <v>8.5656030747697685</v>
      </c>
      <c r="Z81" s="111" cm="1">
        <f t="array" ref="Z81">L81*ConvertGBPtoEUR</f>
        <v>8.2768827173479096</v>
      </c>
      <c r="AA81" s="111" cm="1">
        <f t="array" ref="AA81">M81*ConvertGBPtoEUR</f>
        <v>8.0439208946240548</v>
      </c>
      <c r="AB81" s="111" cm="1">
        <f t="array" ref="AB81">N81*ConvertGBPtoEUR</f>
        <v>7.9469165945800704</v>
      </c>
      <c r="AC81" s="111" cm="1">
        <f t="array" ref="AC81">O81*ConvertGBPtoEUR</f>
        <v>7.8726742169573063</v>
      </c>
    </row>
    <row r="82" spans="2:29" x14ac:dyDescent="0.25">
      <c r="C82" s="61">
        <v>750</v>
      </c>
      <c r="D82" s="43">
        <v>29.897981462326694</v>
      </c>
      <c r="E82" s="43">
        <v>22.086451006045117</v>
      </c>
      <c r="F82" s="43">
        <v>15.245976113331677</v>
      </c>
      <c r="G82" s="43">
        <v>13.557646613902614</v>
      </c>
      <c r="H82" s="43">
        <v>10.716958307706495</v>
      </c>
      <c r="I82" s="43">
        <v>8.7709103962714661</v>
      </c>
      <c r="J82" s="43">
        <v>8.0382073172422857</v>
      </c>
      <c r="K82" s="43">
        <v>7.6043158687835319</v>
      </c>
      <c r="L82" s="43">
        <v>7.3488915815575648</v>
      </c>
      <c r="M82" s="43">
        <v>7.1426743587934762</v>
      </c>
      <c r="N82" s="43">
        <v>7.0569781104421763</v>
      </c>
      <c r="O82" s="31">
        <v>7.0681467800494282</v>
      </c>
      <c r="Q82" s="61">
        <v>750</v>
      </c>
      <c r="R82" s="111" cm="1">
        <f t="array" ref="R82">D82*ConvertGBPtoEUR</f>
        <v>33.784719052429161</v>
      </c>
      <c r="S82" s="111" cm="1">
        <f t="array" ref="S82">E82*ConvertGBPtoEUR</f>
        <v>24.957689636830981</v>
      </c>
      <c r="T82" s="111" cm="1">
        <f t="array" ref="T82">F82*ConvertGBPtoEUR</f>
        <v>17.227953008064794</v>
      </c>
      <c r="U82" s="111" cm="1">
        <f t="array" ref="U82">G82*ConvertGBPtoEUR</f>
        <v>15.320140673709952</v>
      </c>
      <c r="V82" s="111" cm="1">
        <f t="array" ref="V82">H82*ConvertGBPtoEUR</f>
        <v>12.110162887708338</v>
      </c>
      <c r="W82" s="111" cm="1">
        <f t="array" ref="W82">I82*ConvertGBPtoEUR</f>
        <v>9.9111287477867549</v>
      </c>
      <c r="X82" s="111" cm="1">
        <f t="array" ref="X82">J82*ConvertGBPtoEUR</f>
        <v>9.0831742684837824</v>
      </c>
      <c r="Y82" s="111" cm="1">
        <f t="array" ref="Y82">K82*ConvertGBPtoEUR</f>
        <v>8.5928769317253906</v>
      </c>
      <c r="Z82" s="111" cm="1">
        <f t="array" ref="Z82">L82*ConvertGBPtoEUR</f>
        <v>8.3042474871600476</v>
      </c>
      <c r="AA82" s="111" cm="1">
        <f t="array" ref="AA82">M82*ConvertGBPtoEUR</f>
        <v>8.0712220254366276</v>
      </c>
      <c r="AB82" s="111" cm="1">
        <f t="array" ref="AB82">N82*ConvertGBPtoEUR</f>
        <v>7.9743852647996585</v>
      </c>
      <c r="AC82" s="111" cm="1">
        <f t="array" ref="AC82">O82*ConvertGBPtoEUR</f>
        <v>7.9870058614558532</v>
      </c>
    </row>
    <row r="83" spans="2:29" x14ac:dyDescent="0.25">
      <c r="C83" s="61">
        <v>800</v>
      </c>
      <c r="D83" s="43">
        <v>30.236274275054608</v>
      </c>
      <c r="E83" s="43">
        <v>22.261120560371982</v>
      </c>
      <c r="F83" s="43">
        <v>15.339576901859026</v>
      </c>
      <c r="G83" s="43">
        <v>13.601417561508635</v>
      </c>
      <c r="H83" s="43">
        <v>10.749985351737674</v>
      </c>
      <c r="I83" s="43">
        <v>8.8040360284937851</v>
      </c>
      <c r="J83" s="43">
        <v>8.0658352079823281</v>
      </c>
      <c r="K83" s="43">
        <v>7.6284520253814261</v>
      </c>
      <c r="L83" s="43">
        <v>7.3731081920107844</v>
      </c>
      <c r="M83" s="43">
        <v>7.1668346515479699</v>
      </c>
      <c r="N83" s="43">
        <v>7.1942558339180485</v>
      </c>
      <c r="O83" s="31">
        <v>7.0923070728039201</v>
      </c>
      <c r="Q83" s="61">
        <v>800</v>
      </c>
      <c r="R83" s="111" cm="1">
        <f t="array" ref="R83">D83*ConvertGBPtoEUR</f>
        <v>34.166989930811702</v>
      </c>
      <c r="S83" s="111" cm="1">
        <f t="array" ref="S83">E83*ConvertGBPtoEUR</f>
        <v>25.155066233220339</v>
      </c>
      <c r="T83" s="111" cm="1">
        <f t="array" ref="T83">F83*ConvertGBPtoEUR</f>
        <v>17.333721899100698</v>
      </c>
      <c r="U83" s="111" cm="1">
        <f t="array" ref="U83">G83*ConvertGBPtoEUR</f>
        <v>15.369601844504755</v>
      </c>
      <c r="V83" s="111" cm="1">
        <f t="array" ref="V83">H83*ConvertGBPtoEUR</f>
        <v>12.147483447463571</v>
      </c>
      <c r="W83" s="111" cm="1">
        <f t="array" ref="W83">I83*ConvertGBPtoEUR</f>
        <v>9.9485607121979758</v>
      </c>
      <c r="X83" s="111" cm="1">
        <f t="array" ref="X83">J83*ConvertGBPtoEUR</f>
        <v>9.1143937850200292</v>
      </c>
      <c r="Y83" s="111" cm="1">
        <f t="array" ref="Y83">K83*ConvertGBPtoEUR</f>
        <v>8.6201507886810109</v>
      </c>
      <c r="Z83" s="111" cm="1">
        <f t="array" ref="Z83">L83*ConvertGBPtoEUR</f>
        <v>8.3316122569721855</v>
      </c>
      <c r="AA83" s="111" cm="1">
        <f t="array" ref="AA83">M83*ConvertGBPtoEUR</f>
        <v>8.0985231562492057</v>
      </c>
      <c r="AB83" s="111" cm="1">
        <f t="array" ref="AB83">N83*ConvertGBPtoEUR</f>
        <v>8.1295090923273943</v>
      </c>
      <c r="AC83" s="111" cm="1">
        <f t="array" ref="AC83">O83*ConvertGBPtoEUR</f>
        <v>8.0143069922684287</v>
      </c>
    </row>
    <row r="84" spans="2:29" x14ac:dyDescent="0.25">
      <c r="C84" s="61">
        <v>900</v>
      </c>
      <c r="D84" s="43">
        <v>30.912859900510444</v>
      </c>
      <c r="E84" s="43">
        <v>22.610459669025708</v>
      </c>
      <c r="F84" s="43">
        <v>15.526778478913718</v>
      </c>
      <c r="G84" s="43">
        <v>13.688959456720676</v>
      </c>
      <c r="H84" s="43">
        <v>10.816039439800033</v>
      </c>
      <c r="I84" s="43">
        <v>8.8702872929384196</v>
      </c>
      <c r="J84" s="43">
        <v>8.1210909894624113</v>
      </c>
      <c r="K84" s="43">
        <v>7.6767243385772117</v>
      </c>
      <c r="L84" s="43">
        <v>7.684975225311887</v>
      </c>
      <c r="M84" s="43">
        <v>7.3772472280918633</v>
      </c>
      <c r="N84" s="43">
        <v>7.3573040765957272</v>
      </c>
      <c r="O84" s="31">
        <v>7.3027196493478144</v>
      </c>
      <c r="Q84" s="61">
        <v>900</v>
      </c>
      <c r="R84" s="111" cm="1">
        <f t="array" ref="R84">D84*ConvertGBPtoEUR</f>
        <v>34.9315316875768</v>
      </c>
      <c r="S84" s="111" cm="1">
        <f t="array" ref="S84">E84*ConvertGBPtoEUR</f>
        <v>25.549819425999047</v>
      </c>
      <c r="T84" s="111" cm="1">
        <f t="array" ref="T84">F84*ConvertGBPtoEUR</f>
        <v>17.545259681172499</v>
      </c>
      <c r="U84" s="111" cm="1">
        <f t="array" ref="U84">G84*ConvertGBPtoEUR</f>
        <v>15.468524186094362</v>
      </c>
      <c r="V84" s="111" cm="1">
        <f t="array" ref="V84">H84*ConvertGBPtoEUR</f>
        <v>12.222124566974037</v>
      </c>
      <c r="W84" s="111" cm="1">
        <f t="array" ref="W84">I84*ConvertGBPtoEUR</f>
        <v>10.023424641020414</v>
      </c>
      <c r="X84" s="111" cm="1">
        <f t="array" ref="X84">J84*ConvertGBPtoEUR</f>
        <v>9.1768328180925245</v>
      </c>
      <c r="Y84" s="111" cm="1">
        <f t="array" ref="Y84">K84*ConvertGBPtoEUR</f>
        <v>8.6746985025922481</v>
      </c>
      <c r="Z84" s="111" cm="1">
        <f t="array" ref="Z84">L84*ConvertGBPtoEUR</f>
        <v>8.684022004602431</v>
      </c>
      <c r="AA84" s="111" cm="1">
        <f t="array" ref="AA84">M84*ConvertGBPtoEUR</f>
        <v>8.3362893677438041</v>
      </c>
      <c r="AB84" s="111" cm="1">
        <f t="array" ref="AB84">N84*ConvertGBPtoEUR</f>
        <v>8.3137536065531705</v>
      </c>
      <c r="AC84" s="111" cm="1">
        <f t="array" ref="AC84">O84*ConvertGBPtoEUR</f>
        <v>8.2520732037630289</v>
      </c>
    </row>
    <row r="85" spans="2:29" x14ac:dyDescent="0.25">
      <c r="C85" s="61">
        <v>1000</v>
      </c>
      <c r="D85" s="43">
        <v>31.58944552596628</v>
      </c>
      <c r="E85" s="43">
        <v>22.959798777679431</v>
      </c>
      <c r="F85" s="43">
        <v>15.713980055968413</v>
      </c>
      <c r="G85" s="43">
        <v>13.776501351932716</v>
      </c>
      <c r="H85" s="43">
        <v>10.882093527862395</v>
      </c>
      <c r="I85" s="43">
        <v>9.4776119337602864</v>
      </c>
      <c r="J85" s="43">
        <v>8.4975062963157928</v>
      </c>
      <c r="K85" s="43">
        <v>8.1248684025955455</v>
      </c>
      <c r="L85" s="43">
        <v>7.7332475385076753</v>
      </c>
      <c r="M85" s="43">
        <v>7.5813882657053604</v>
      </c>
      <c r="N85" s="43">
        <v>7.5170146336181567</v>
      </c>
      <c r="O85" s="31">
        <v>7.5068606869613097</v>
      </c>
      <c r="Q85" s="61">
        <v>1000</v>
      </c>
      <c r="R85" s="111" cm="1">
        <f t="array" ref="R85">D85*ConvertGBPtoEUR</f>
        <v>35.696073444341891</v>
      </c>
      <c r="S85" s="111" cm="1">
        <f t="array" ref="S85">E85*ConvertGBPtoEUR</f>
        <v>25.944572618777755</v>
      </c>
      <c r="T85" s="111" cm="1">
        <f t="array" ref="T85">F85*ConvertGBPtoEUR</f>
        <v>17.756797463244304</v>
      </c>
      <c r="U85" s="111" cm="1">
        <f t="array" ref="U85">G85*ConvertGBPtoEUR</f>
        <v>15.567446527683966</v>
      </c>
      <c r="V85" s="111" cm="1">
        <f t="array" ref="V85">H85*ConvertGBPtoEUR</f>
        <v>12.296765686484505</v>
      </c>
      <c r="W85" s="111" cm="1">
        <f t="array" ref="W85">I85*ConvertGBPtoEUR</f>
        <v>10.709701485149123</v>
      </c>
      <c r="X85" s="111" cm="1">
        <f t="array" ref="X85">J85*ConvertGBPtoEUR</f>
        <v>9.6021821148368449</v>
      </c>
      <c r="Y85" s="111" cm="1">
        <f t="array" ref="Y85">K85*ConvertGBPtoEUR</f>
        <v>9.1811012949329651</v>
      </c>
      <c r="Z85" s="111" cm="1">
        <f t="array" ref="Z85">L85*ConvertGBPtoEUR</f>
        <v>8.7385697185136717</v>
      </c>
      <c r="AA85" s="111" cm="1">
        <f t="array" ref="AA85">M85*ConvertGBPtoEUR</f>
        <v>8.5669687402470558</v>
      </c>
      <c r="AB85" s="111" cm="1">
        <f t="array" ref="AB85">N85*ConvertGBPtoEUR</f>
        <v>8.494226535988517</v>
      </c>
      <c r="AC85" s="111" cm="1">
        <f t="array" ref="AC85">O85*ConvertGBPtoEUR</f>
        <v>8.4827525762662788</v>
      </c>
    </row>
    <row r="86" spans="2:29" x14ac:dyDescent="0.25">
      <c r="C86" s="61">
        <v>1100</v>
      </c>
      <c r="D86" s="43">
        <v>32.266031151422112</v>
      </c>
      <c r="E86" s="43">
        <v>23.309137886333165</v>
      </c>
      <c r="F86" s="43">
        <v>15.901181633023109</v>
      </c>
      <c r="G86" s="43">
        <v>13.864043247144757</v>
      </c>
      <c r="H86" s="43">
        <v>10.948147615924753</v>
      </c>
      <c r="I86" s="43">
        <v>9.5328677152403714</v>
      </c>
      <c r="J86" s="43">
        <v>8.5460199710775608</v>
      </c>
      <c r="K86" s="43">
        <v>8.17338207735731</v>
      </c>
      <c r="L86" s="43">
        <v>8.0491694461172276</v>
      </c>
      <c r="M86" s="43">
        <v>7.7924766546339956</v>
      </c>
      <c r="N86" s="43">
        <v>7.6797428998197956</v>
      </c>
      <c r="O86" s="31">
        <v>7.7179490758899467</v>
      </c>
      <c r="Q86" s="61">
        <v>1100</v>
      </c>
      <c r="R86" s="111" cm="1">
        <f t="array" ref="R86">D86*ConvertGBPtoEUR</f>
        <v>36.460615201106982</v>
      </c>
      <c r="S86" s="111" cm="1">
        <f t="array" ref="S86">E86*ConvertGBPtoEUR</f>
        <v>26.339325811556474</v>
      </c>
      <c r="T86" s="111" cm="1">
        <f t="array" ref="T86">F86*ConvertGBPtoEUR</f>
        <v>17.968335245316112</v>
      </c>
      <c r="U86" s="111" cm="1">
        <f t="array" ref="U86">G86*ConvertGBPtoEUR</f>
        <v>15.666368869273574</v>
      </c>
      <c r="V86" s="111" cm="1">
        <f t="array" ref="V86">H86*ConvertGBPtoEUR</f>
        <v>12.371406805994971</v>
      </c>
      <c r="W86" s="111" cm="1">
        <f t="array" ref="W86">I86*ConvertGBPtoEUR</f>
        <v>10.772140518221619</v>
      </c>
      <c r="X86" s="111" cm="1">
        <f t="array" ref="X86">J86*ConvertGBPtoEUR</f>
        <v>9.6570025673176421</v>
      </c>
      <c r="Y86" s="111" cm="1">
        <f t="array" ref="Y86">K86*ConvertGBPtoEUR</f>
        <v>9.2359217474137587</v>
      </c>
      <c r="Z86" s="111" cm="1">
        <f t="array" ref="Z86">L86*ConvertGBPtoEUR</f>
        <v>9.0955614741124666</v>
      </c>
      <c r="AA86" s="111" cm="1">
        <f t="array" ref="AA86">M86*ConvertGBPtoEUR</f>
        <v>8.8054986197364151</v>
      </c>
      <c r="AB86" s="111" cm="1">
        <f t="array" ref="AB86">N86*ConvertGBPtoEUR</f>
        <v>8.6781094767963687</v>
      </c>
      <c r="AC86" s="111" cm="1">
        <f t="array" ref="AC86">O86*ConvertGBPtoEUR</f>
        <v>8.7212824557556381</v>
      </c>
    </row>
    <row r="87" spans="2:29" x14ac:dyDescent="0.25">
      <c r="C87" s="61">
        <v>1200</v>
      </c>
      <c r="D87" s="43">
        <v>32.942616776877948</v>
      </c>
      <c r="E87" s="43">
        <v>23.658476994986888</v>
      </c>
      <c r="F87" s="43">
        <v>16.088383210077801</v>
      </c>
      <c r="G87" s="43">
        <v>13.9515851423568</v>
      </c>
      <c r="H87" s="43">
        <v>11.014201703987112</v>
      </c>
      <c r="I87" s="43">
        <v>9.5881234967204563</v>
      </c>
      <c r="J87" s="43">
        <v>8.5945336458393271</v>
      </c>
      <c r="K87" s="43">
        <v>8.2218957521190799</v>
      </c>
      <c r="L87" s="43">
        <v>8.0976831208789939</v>
      </c>
      <c r="M87" s="43">
        <v>7.9983130158869296</v>
      </c>
      <c r="N87" s="43">
        <v>7.9557258280331853</v>
      </c>
      <c r="O87" s="31">
        <v>7.8416397983308235</v>
      </c>
      <c r="Q87" s="61">
        <v>1200</v>
      </c>
      <c r="R87" s="111" cm="1">
        <f t="array" ref="R87">D87*ConvertGBPtoEUR</f>
        <v>37.22515695787208</v>
      </c>
      <c r="S87" s="111" cm="1">
        <f t="array" ref="S87">E87*ConvertGBPtoEUR</f>
        <v>26.734079004335182</v>
      </c>
      <c r="T87" s="111" cm="1">
        <f t="array" ref="T87">F87*ConvertGBPtoEUR</f>
        <v>18.179873027387913</v>
      </c>
      <c r="U87" s="111" cm="1">
        <f t="array" ref="U87">G87*ConvertGBPtoEUR</f>
        <v>15.765291210863182</v>
      </c>
      <c r="V87" s="111" cm="1">
        <f t="array" ref="V87">H87*ConvertGBPtoEUR</f>
        <v>12.446047925505436</v>
      </c>
      <c r="W87" s="111" cm="1">
        <f t="array" ref="W87">I87*ConvertGBPtoEUR</f>
        <v>10.834579551294114</v>
      </c>
      <c r="X87" s="111" cm="1">
        <f t="array" ref="X87">J87*ConvertGBPtoEUR</f>
        <v>9.7118230197984392</v>
      </c>
      <c r="Y87" s="111" cm="1">
        <f t="array" ref="Y87">K87*ConvertGBPtoEUR</f>
        <v>9.2907421998945594</v>
      </c>
      <c r="Z87" s="111" cm="1">
        <f t="array" ref="Z87">L87*ConvertGBPtoEUR</f>
        <v>9.150381926593262</v>
      </c>
      <c r="AA87" s="111" cm="1">
        <f t="array" ref="AA87">M87*ConvertGBPtoEUR</f>
        <v>9.0380937079522301</v>
      </c>
      <c r="AB87" s="111" cm="1">
        <f t="array" ref="AB87">N87*ConvertGBPtoEUR</f>
        <v>8.9899701856774978</v>
      </c>
      <c r="AC87" s="111" cm="1">
        <f t="array" ref="AC87">O87*ConvertGBPtoEUR</f>
        <v>8.8610529721138303</v>
      </c>
    </row>
    <row r="88" spans="2:29" ht="15.75" thickBot="1" x14ac:dyDescent="0.3">
      <c r="C88" s="62">
        <v>1300</v>
      </c>
      <c r="D88" s="46">
        <v>33.619202402333784</v>
      </c>
      <c r="E88" s="46">
        <v>24.007816103640611</v>
      </c>
      <c r="F88" s="46">
        <v>16.275584787132495</v>
      </c>
      <c r="G88" s="46">
        <v>14.039127037568839</v>
      </c>
      <c r="H88" s="46">
        <v>12.131261916970304</v>
      </c>
      <c r="I88" s="46">
        <v>9.6433792782005394</v>
      </c>
      <c r="J88" s="46">
        <v>9.047158648248141</v>
      </c>
      <c r="K88" s="46">
        <v>8.6742105439975266</v>
      </c>
      <c r="L88" s="46">
        <v>8.4079185499940792</v>
      </c>
      <c r="M88" s="46">
        <v>8.2077060811761289</v>
      </c>
      <c r="N88" s="46">
        <v>8.118237558429918</v>
      </c>
      <c r="O88" s="47">
        <v>8.053379863487601</v>
      </c>
      <c r="Q88" s="62">
        <v>1300</v>
      </c>
      <c r="R88" s="111" cm="1">
        <f t="array" ref="R88">D88*ConvertGBPtoEUR</f>
        <v>37.989698714637171</v>
      </c>
      <c r="S88" s="111" cm="1">
        <f t="array" ref="S88">E88*ConvertGBPtoEUR</f>
        <v>27.128832197113887</v>
      </c>
      <c r="T88" s="111" cm="1">
        <f t="array" ref="T88">F88*ConvertGBPtoEUR</f>
        <v>18.391410809459718</v>
      </c>
      <c r="U88" s="111" cm="1">
        <f t="array" ref="U88">G88*ConvertGBPtoEUR</f>
        <v>15.864213552452787</v>
      </c>
      <c r="V88" s="111" cm="1">
        <f t="array" ref="V88">H88*ConvertGBPtoEUR</f>
        <v>13.708325966176442</v>
      </c>
      <c r="W88" s="111" cm="1">
        <f t="array" ref="W88">I88*ConvertGBPtoEUR</f>
        <v>10.897018584366608</v>
      </c>
      <c r="X88" s="111" cm="1">
        <f t="array" ref="X88">J88*ConvertGBPtoEUR</f>
        <v>10.223289272520399</v>
      </c>
      <c r="Y88" s="111" cm="1">
        <f t="array" ref="Y88">K88*ConvertGBPtoEUR</f>
        <v>9.8018579147172034</v>
      </c>
      <c r="Z88" s="111" cm="1">
        <f t="array" ref="Z88">L88*ConvertGBPtoEUR</f>
        <v>9.5009479614933081</v>
      </c>
      <c r="AA88" s="111" cm="1">
        <f t="array" ref="AA88">M88*ConvertGBPtoEUR</f>
        <v>9.2747078717290243</v>
      </c>
      <c r="AB88" s="111" cm="1">
        <f t="array" ref="AB88">N88*ConvertGBPtoEUR</f>
        <v>9.1736084410258059</v>
      </c>
      <c r="AC88" s="111" cm="1">
        <f t="array" ref="AC88">O88*ConvertGBPtoEUR</f>
        <v>9.1003192457409892</v>
      </c>
    </row>
    <row r="90" spans="2:29" ht="18" thickBot="1" x14ac:dyDescent="0.35">
      <c r="B90" s="94" t="s">
        <v>245</v>
      </c>
      <c r="C90" s="94"/>
      <c r="D90" s="94"/>
      <c r="E90" s="94"/>
      <c r="F90" s="94"/>
      <c r="G90" s="94"/>
      <c r="H90" s="94"/>
      <c r="I90" s="94"/>
      <c r="J90" s="94"/>
      <c r="K90" s="94"/>
      <c r="L90" s="94"/>
      <c r="M90" s="94"/>
      <c r="N90" s="94"/>
    </row>
    <row r="91" spans="2:29" ht="15.75" thickTop="1" x14ac:dyDescent="0.25"/>
    <row r="92" spans="2:29" x14ac:dyDescent="0.25">
      <c r="C92" s="101" t="s">
        <v>246</v>
      </c>
      <c r="D92" s="19"/>
    </row>
    <row r="93" spans="2:29" x14ac:dyDescent="0.25">
      <c r="C93" s="101" t="s">
        <v>247</v>
      </c>
    </row>
    <row r="94" spans="2:29" ht="15.75" thickBot="1" x14ac:dyDescent="0.3">
      <c r="C94" s="63"/>
      <c r="D94" s="63"/>
    </row>
    <row r="95" spans="2:29" ht="15.75" thickBot="1" x14ac:dyDescent="0.3">
      <c r="C95" s="67" t="s">
        <v>232</v>
      </c>
      <c r="D95" s="68" t="s">
        <v>248</v>
      </c>
      <c r="E95" s="68" t="s">
        <v>249</v>
      </c>
    </row>
    <row r="96" spans="2:29" x14ac:dyDescent="0.25">
      <c r="C96" s="69">
        <v>1</v>
      </c>
      <c r="D96" s="70">
        <v>4.0427601561020525</v>
      </c>
      <c r="E96" s="111" cm="1">
        <f t="array" ref="E96">D96*ConvertGBPtoEUR</f>
        <v>4.5683189763953189</v>
      </c>
    </row>
    <row r="97" spans="3:5" x14ac:dyDescent="0.25">
      <c r="C97" s="64">
        <v>5</v>
      </c>
      <c r="D97" s="31">
        <v>4.5644992865368348</v>
      </c>
      <c r="E97" s="111" cm="1">
        <f t="array" ref="E97">D97*ConvertGBPtoEUR</f>
        <v>5.1578841937866224</v>
      </c>
    </row>
    <row r="98" spans="3:5" x14ac:dyDescent="0.25">
      <c r="C98" s="64">
        <v>25</v>
      </c>
      <c r="D98" s="31">
        <v>7.1731949387107479</v>
      </c>
      <c r="E98" s="111" cm="1">
        <f t="array" ref="E98">D98*ConvertGBPtoEUR</f>
        <v>8.1057102807431445</v>
      </c>
    </row>
    <row r="99" spans="3:5" x14ac:dyDescent="0.25">
      <c r="C99" s="64">
        <v>30</v>
      </c>
      <c r="D99" s="31">
        <v>7.8253688517542264</v>
      </c>
      <c r="E99" s="111" cm="1">
        <f t="array" ref="E99">D99*ConvertGBPtoEUR</f>
        <v>8.8426668024822757</v>
      </c>
    </row>
    <row r="100" spans="3:5" x14ac:dyDescent="0.25">
      <c r="C100" s="64">
        <v>40</v>
      </c>
      <c r="D100" s="31">
        <v>9.1297166778411842</v>
      </c>
      <c r="E100" s="111" cm="1">
        <f t="array" ref="E100">D100*ConvertGBPtoEUR</f>
        <v>10.316579845960538</v>
      </c>
    </row>
    <row r="101" spans="3:5" x14ac:dyDescent="0.25">
      <c r="C101" s="64">
        <v>50</v>
      </c>
      <c r="D101" s="31">
        <v>10.434064503928141</v>
      </c>
      <c r="E101" s="111" cm="1">
        <f t="array" ref="E101">D101*ConvertGBPtoEUR</f>
        <v>11.790492889438799</v>
      </c>
    </row>
    <row r="102" spans="3:5" x14ac:dyDescent="0.25">
      <c r="C102" s="64">
        <v>60</v>
      </c>
      <c r="D102" s="31">
        <v>11.738412330015096</v>
      </c>
      <c r="E102" s="111" cm="1">
        <f t="array" ref="E102">D102*ConvertGBPtoEUR</f>
        <v>13.264405932917057</v>
      </c>
    </row>
    <row r="103" spans="3:5" x14ac:dyDescent="0.25">
      <c r="C103" s="64">
        <v>80</v>
      </c>
      <c r="D103" s="31">
        <v>14.34710798218901</v>
      </c>
      <c r="E103" s="111" cm="1">
        <f t="array" ref="E103">D103*ConvertGBPtoEUR</f>
        <v>16.212232019873579</v>
      </c>
    </row>
    <row r="104" spans="3:5" x14ac:dyDescent="0.25">
      <c r="C104" s="65">
        <v>100</v>
      </c>
      <c r="D104" s="31">
        <v>16.955803634362923</v>
      </c>
      <c r="E104" s="111" cm="1">
        <f t="array" ref="E104">D104*ConvertGBPtoEUR</f>
        <v>19.1600581068301</v>
      </c>
    </row>
    <row r="105" spans="3:5" x14ac:dyDescent="0.25">
      <c r="C105" s="65">
        <v>150</v>
      </c>
      <c r="D105" s="31">
        <v>23.477542764797708</v>
      </c>
      <c r="E105" s="111" cm="1">
        <f t="array" ref="E105">D105*ConvertGBPtoEUR</f>
        <v>26.529623324221408</v>
      </c>
    </row>
    <row r="106" spans="3:5" x14ac:dyDescent="0.25">
      <c r="C106" s="65">
        <v>200</v>
      </c>
      <c r="D106" s="31">
        <v>29.999281895232492</v>
      </c>
      <c r="E106" s="111" cm="1">
        <f t="array" ref="E106">D106*ConvertGBPtoEUR</f>
        <v>33.899188541612716</v>
      </c>
    </row>
    <row r="107" spans="3:5" x14ac:dyDescent="0.25">
      <c r="C107" s="65">
        <v>250</v>
      </c>
      <c r="D107" s="31">
        <v>36.521021025667281</v>
      </c>
      <c r="E107" s="111" cm="1">
        <f t="array" ref="E107">D107*ConvertGBPtoEUR</f>
        <v>41.268753759004021</v>
      </c>
    </row>
    <row r="108" spans="3:5" x14ac:dyDescent="0.25">
      <c r="C108" s="65">
        <v>300</v>
      </c>
      <c r="D108" s="31">
        <v>43.042760156102062</v>
      </c>
      <c r="E108" s="111" cm="1">
        <f t="array" ref="E108">D108*ConvertGBPtoEUR</f>
        <v>48.638318976395325</v>
      </c>
    </row>
    <row r="109" spans="3:5" x14ac:dyDescent="0.25">
      <c r="C109" s="65">
        <v>350</v>
      </c>
      <c r="D109" s="31">
        <v>49.564499286536844</v>
      </c>
      <c r="E109" s="111" cm="1">
        <f t="array" ref="E109">D109*ConvertGBPtoEUR</f>
        <v>56.00788419378663</v>
      </c>
    </row>
    <row r="110" spans="3:5" x14ac:dyDescent="0.25">
      <c r="C110" s="65">
        <v>400</v>
      </c>
      <c r="D110" s="31">
        <v>56.086238416971632</v>
      </c>
      <c r="E110" s="111" cm="1">
        <f t="array" ref="E110">D110*ConvertGBPtoEUR</f>
        <v>63.377449411177942</v>
      </c>
    </row>
    <row r="111" spans="3:5" x14ac:dyDescent="0.25">
      <c r="C111" s="65">
        <v>450</v>
      </c>
      <c r="D111" s="31">
        <v>62.607977547406414</v>
      </c>
      <c r="E111" s="111" cm="1">
        <f t="array" ref="E111">D111*ConvertGBPtoEUR</f>
        <v>70.747014628569246</v>
      </c>
    </row>
    <row r="112" spans="3:5" x14ac:dyDescent="0.25">
      <c r="C112" s="65">
        <v>500</v>
      </c>
      <c r="D112" s="31">
        <v>69.129716677841202</v>
      </c>
      <c r="E112" s="111" cm="1">
        <f t="array" ref="E112">D112*ConvertGBPtoEUR</f>
        <v>78.116579845960544</v>
      </c>
    </row>
    <row r="113" spans="3:5" x14ac:dyDescent="0.25">
      <c r="C113" s="65">
        <v>550</v>
      </c>
      <c r="D113" s="31">
        <v>75.651455808275983</v>
      </c>
      <c r="E113" s="111" cm="1">
        <f t="array" ref="E113">D113*ConvertGBPtoEUR</f>
        <v>85.486145063351856</v>
      </c>
    </row>
    <row r="114" spans="3:5" x14ac:dyDescent="0.25">
      <c r="C114" s="65">
        <v>600</v>
      </c>
      <c r="D114" s="31">
        <v>82.173194938710765</v>
      </c>
      <c r="E114" s="111" cm="1">
        <f t="array" ref="E114">D114*ConvertGBPtoEUR</f>
        <v>92.855710280743153</v>
      </c>
    </row>
    <row r="115" spans="3:5" x14ac:dyDescent="0.25">
      <c r="C115" s="65">
        <v>650</v>
      </c>
      <c r="D115" s="31">
        <v>88.694934069145546</v>
      </c>
      <c r="E115" s="111" cm="1">
        <f t="array" ref="E115">D115*ConvertGBPtoEUR</f>
        <v>100.22527549813445</v>
      </c>
    </row>
    <row r="116" spans="3:5" x14ac:dyDescent="0.25">
      <c r="C116" s="65">
        <v>700</v>
      </c>
      <c r="D116" s="31">
        <v>95.216673199580327</v>
      </c>
      <c r="E116" s="111" cm="1">
        <f t="array" ref="E116">D116*ConvertGBPtoEUR</f>
        <v>107.59484071552576</v>
      </c>
    </row>
    <row r="117" spans="3:5" x14ac:dyDescent="0.25">
      <c r="C117" s="65">
        <v>750</v>
      </c>
      <c r="D117" s="31">
        <v>101.73841233001512</v>
      </c>
      <c r="E117" s="111" cm="1">
        <f t="array" ref="E117">D117*ConvertGBPtoEUR</f>
        <v>114.96440593291707</v>
      </c>
    </row>
    <row r="118" spans="3:5" x14ac:dyDescent="0.25">
      <c r="C118" s="65">
        <v>800</v>
      </c>
      <c r="D118" s="31">
        <v>108.2601514604499</v>
      </c>
      <c r="E118" s="111" cm="1">
        <f t="array" ref="E118">D118*ConvertGBPtoEUR</f>
        <v>122.33397115030839</v>
      </c>
    </row>
    <row r="119" spans="3:5" x14ac:dyDescent="0.25">
      <c r="C119" s="65">
        <v>850</v>
      </c>
      <c r="D119" s="31">
        <v>114.78189059088469</v>
      </c>
      <c r="E119" s="111" cm="1">
        <f t="array" ref="E119">D119*ConvertGBPtoEUR</f>
        <v>129.70353636769968</v>
      </c>
    </row>
    <row r="120" spans="3:5" ht="15.75" thickBot="1" x14ac:dyDescent="0.3">
      <c r="C120" s="66">
        <v>900</v>
      </c>
      <c r="D120" s="47">
        <v>121.30362972131947</v>
      </c>
      <c r="E120" s="111" cm="1">
        <f t="array" ref="E120">D120*ConvertGBPtoEUR</f>
        <v>137.073101585091</v>
      </c>
    </row>
  </sheetData>
  <mergeCells count="6">
    <mergeCell ref="D18:O18"/>
    <mergeCell ref="R18:AC18"/>
    <mergeCell ref="D44:O44"/>
    <mergeCell ref="R44:AC44"/>
    <mergeCell ref="D67:O67"/>
    <mergeCell ref="R67:AC6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90F0B-922A-4D9A-9468-35748AAD8F56}">
  <dimension ref="B2:N60"/>
  <sheetViews>
    <sheetView zoomScale="55" zoomScaleNormal="55" workbookViewId="0">
      <selection activeCell="B4" sqref="B4"/>
    </sheetView>
  </sheetViews>
  <sheetFormatPr defaultRowHeight="15" x14ac:dyDescent="0.25"/>
  <cols>
    <col min="3" max="3" width="19.5703125" customWidth="1"/>
    <col min="4" max="4" width="23" customWidth="1"/>
    <col min="5" max="5" width="20.85546875" customWidth="1"/>
    <col min="17" max="17" width="19.85546875" customWidth="1"/>
    <col min="18" max="18" width="9.140625" bestFit="1" customWidth="1"/>
    <col min="19" max="29" width="8.85546875" bestFit="1" customWidth="1"/>
  </cols>
  <sheetData>
    <row r="2" spans="2:14" ht="18" thickBot="1" x14ac:dyDescent="0.35">
      <c r="B2" s="77" t="s">
        <v>250</v>
      </c>
      <c r="C2" s="77"/>
      <c r="D2" s="77"/>
      <c r="E2" s="77"/>
      <c r="F2" s="77"/>
      <c r="G2" s="77"/>
      <c r="H2" s="77"/>
      <c r="I2" s="77"/>
      <c r="J2" s="77"/>
      <c r="K2" s="77"/>
      <c r="L2" s="77"/>
      <c r="M2" s="77"/>
      <c r="N2" s="77"/>
    </row>
    <row r="3" spans="2:14" ht="15.75" thickTop="1" x14ac:dyDescent="0.25">
      <c r="B3" s="95" t="s">
        <v>251</v>
      </c>
      <c r="C3" s="96"/>
      <c r="D3" s="96"/>
      <c r="E3" s="96"/>
      <c r="F3" s="96"/>
      <c r="G3" s="96"/>
      <c r="H3" s="96"/>
      <c r="I3" s="96"/>
      <c r="J3" s="96"/>
      <c r="K3" s="96"/>
      <c r="L3" s="96"/>
      <c r="M3" s="96"/>
      <c r="N3" s="96"/>
    </row>
    <row r="4" spans="2:14" ht="14.1" customHeight="1" x14ac:dyDescent="0.25"/>
    <row r="5" spans="2:14" ht="18" thickBot="1" x14ac:dyDescent="0.35">
      <c r="B5" s="94" t="s">
        <v>252</v>
      </c>
      <c r="C5" s="94"/>
      <c r="D5" s="94"/>
      <c r="E5" s="94"/>
      <c r="F5" s="94"/>
      <c r="G5" s="94"/>
      <c r="H5" s="94"/>
      <c r="I5" s="94"/>
      <c r="J5" s="94"/>
      <c r="K5" s="94"/>
      <c r="L5" s="94"/>
      <c r="M5" s="94"/>
      <c r="N5" s="94"/>
    </row>
    <row r="6" spans="2:14" ht="15.75" thickTop="1" x14ac:dyDescent="0.25"/>
    <row r="7" spans="2:14" x14ac:dyDescent="0.25">
      <c r="C7" t="s">
        <v>253</v>
      </c>
      <c r="D7" t="s">
        <v>254</v>
      </c>
    </row>
    <row r="8" spans="2:14" x14ac:dyDescent="0.25">
      <c r="C8" s="105">
        <v>1.1299999999999999</v>
      </c>
      <c r="D8" s="93" t="s">
        <v>255</v>
      </c>
    </row>
    <row r="9" spans="2:14" x14ac:dyDescent="0.25">
      <c r="C9" s="105">
        <v>0.83</v>
      </c>
      <c r="D9" s="93" t="s">
        <v>256</v>
      </c>
    </row>
    <row r="11" spans="2:14" ht="18" thickBot="1" x14ac:dyDescent="0.35">
      <c r="B11" s="94" t="s">
        <v>257</v>
      </c>
      <c r="C11" s="94"/>
      <c r="D11" s="94"/>
      <c r="E11" s="94"/>
      <c r="F11" s="94"/>
      <c r="G11" s="94"/>
      <c r="H11" s="94"/>
      <c r="I11" s="94"/>
      <c r="J11" s="94"/>
      <c r="K11" s="94"/>
      <c r="L11" s="94"/>
      <c r="M11" s="94"/>
      <c r="N11" s="94"/>
    </row>
    <row r="12" spans="2:14" ht="15.75" thickTop="1" x14ac:dyDescent="0.25"/>
    <row r="13" spans="2:14" x14ac:dyDescent="0.25">
      <c r="C13" s="124" t="s">
        <v>258</v>
      </c>
      <c r="D13" s="124"/>
      <c r="E13" s="124"/>
    </row>
    <row r="14" spans="2:14" x14ac:dyDescent="0.25">
      <c r="C14" t="s">
        <v>259</v>
      </c>
    </row>
    <row r="16" spans="2:14" x14ac:dyDescent="0.25">
      <c r="C16" t="s">
        <v>260</v>
      </c>
      <c r="D16" t="s">
        <v>258</v>
      </c>
    </row>
    <row r="17" spans="3:4" x14ac:dyDescent="0.25">
      <c r="C17" s="125">
        <v>1976</v>
      </c>
      <c r="D17" s="105">
        <v>16.7</v>
      </c>
    </row>
    <row r="18" spans="3:4" x14ac:dyDescent="0.25">
      <c r="C18" s="125">
        <v>1977</v>
      </c>
      <c r="D18" s="105">
        <v>18.899999999999999</v>
      </c>
    </row>
    <row r="19" spans="3:4" x14ac:dyDescent="0.25">
      <c r="C19" s="125">
        <v>1978</v>
      </c>
      <c r="D19" s="105">
        <v>20.399999999999999</v>
      </c>
    </row>
    <row r="20" spans="3:4" x14ac:dyDescent="0.25">
      <c r="C20" s="125">
        <v>1979</v>
      </c>
      <c r="D20" s="105">
        <v>23.1</v>
      </c>
    </row>
    <row r="21" spans="3:4" x14ac:dyDescent="0.25">
      <c r="C21" s="125">
        <v>1980</v>
      </c>
      <c r="D21" s="105">
        <v>27.3</v>
      </c>
    </row>
    <row r="22" spans="3:4" x14ac:dyDescent="0.25">
      <c r="C22" s="125">
        <v>1981</v>
      </c>
      <c r="D22" s="105">
        <v>32.9</v>
      </c>
    </row>
    <row r="23" spans="3:4" x14ac:dyDescent="0.25">
      <c r="C23" s="125">
        <v>1982</v>
      </c>
      <c r="D23" s="105">
        <v>38.5</v>
      </c>
    </row>
    <row r="24" spans="3:4" x14ac:dyDescent="0.25">
      <c r="C24" s="125">
        <v>1983</v>
      </c>
      <c r="D24" s="105">
        <v>42.5</v>
      </c>
    </row>
    <row r="25" spans="3:4" x14ac:dyDescent="0.25">
      <c r="C25" s="125">
        <v>1984</v>
      </c>
      <c r="D25" s="105">
        <v>46.2</v>
      </c>
    </row>
    <row r="26" spans="3:4" x14ac:dyDescent="0.25">
      <c r="C26" s="125">
        <v>1985</v>
      </c>
      <c r="D26" s="105">
        <v>48.7</v>
      </c>
    </row>
    <row r="27" spans="3:4" x14ac:dyDescent="0.25">
      <c r="C27" s="125">
        <v>1986</v>
      </c>
      <c r="D27" s="105">
        <v>50.5</v>
      </c>
    </row>
    <row r="28" spans="3:4" x14ac:dyDescent="0.25">
      <c r="C28" s="125">
        <v>1987</v>
      </c>
      <c r="D28" s="105">
        <v>52.1</v>
      </c>
    </row>
    <row r="29" spans="3:4" x14ac:dyDescent="0.25">
      <c r="C29" s="125">
        <v>1988</v>
      </c>
      <c r="D29" s="105">
        <v>53.3</v>
      </c>
    </row>
    <row r="30" spans="3:4" x14ac:dyDescent="0.25">
      <c r="C30" s="125">
        <v>1989</v>
      </c>
      <c r="D30" s="105">
        <v>55.4</v>
      </c>
    </row>
    <row r="31" spans="3:4" x14ac:dyDescent="0.25">
      <c r="C31" s="125">
        <v>1990</v>
      </c>
      <c r="D31" s="105">
        <v>57.3</v>
      </c>
    </row>
    <row r="32" spans="3:4" x14ac:dyDescent="0.25">
      <c r="C32" s="125">
        <v>1991</v>
      </c>
      <c r="D32" s="105">
        <v>59.1</v>
      </c>
    </row>
    <row r="33" spans="3:4" x14ac:dyDescent="0.25">
      <c r="C33" s="125">
        <v>1992</v>
      </c>
      <c r="D33" s="105">
        <v>60.9</v>
      </c>
    </row>
    <row r="34" spans="3:4" x14ac:dyDescent="0.25">
      <c r="C34" s="125">
        <v>1993</v>
      </c>
      <c r="D34" s="105">
        <v>61.8</v>
      </c>
    </row>
    <row r="35" spans="3:4" x14ac:dyDescent="0.25">
      <c r="C35" s="125">
        <v>1994</v>
      </c>
      <c r="D35" s="105">
        <v>63.3</v>
      </c>
    </row>
    <row r="36" spans="3:4" x14ac:dyDescent="0.25">
      <c r="C36" s="125">
        <v>1995</v>
      </c>
      <c r="D36" s="105">
        <v>64.8</v>
      </c>
    </row>
    <row r="37" spans="3:4" x14ac:dyDescent="0.25">
      <c r="C37" s="125">
        <v>1996</v>
      </c>
      <c r="D37" s="105">
        <v>65.900000000000006</v>
      </c>
    </row>
    <row r="38" spans="3:4" x14ac:dyDescent="0.25">
      <c r="C38" s="125">
        <v>1997</v>
      </c>
      <c r="D38" s="105">
        <v>66.900000000000006</v>
      </c>
    </row>
    <row r="39" spans="3:4" x14ac:dyDescent="0.25">
      <c r="C39" s="125">
        <v>1998</v>
      </c>
      <c r="D39" s="105">
        <v>68.599999999999994</v>
      </c>
    </row>
    <row r="40" spans="3:4" x14ac:dyDescent="0.25">
      <c r="C40" s="125">
        <v>1999</v>
      </c>
      <c r="D40" s="105">
        <v>69.599999999999994</v>
      </c>
    </row>
    <row r="41" spans="3:4" x14ac:dyDescent="0.25">
      <c r="C41" s="125">
        <v>2000</v>
      </c>
      <c r="D41" s="105">
        <v>73.599999999999994</v>
      </c>
    </row>
    <row r="42" spans="3:4" x14ac:dyDescent="0.25">
      <c r="C42" s="125">
        <v>2001</v>
      </c>
      <c r="D42" s="105">
        <v>77.099999999999994</v>
      </c>
    </row>
    <row r="43" spans="3:4" x14ac:dyDescent="0.25">
      <c r="C43" s="125">
        <v>2002</v>
      </c>
      <c r="D43" s="105">
        <v>80.7</v>
      </c>
    </row>
    <row r="44" spans="3:4" x14ac:dyDescent="0.25">
      <c r="C44" s="125">
        <v>2003</v>
      </c>
      <c r="D44" s="105">
        <v>83.4</v>
      </c>
    </row>
    <row r="45" spans="3:4" x14ac:dyDescent="0.25">
      <c r="C45" s="125">
        <v>2004</v>
      </c>
      <c r="D45" s="105">
        <v>85.3</v>
      </c>
    </row>
    <row r="46" spans="3:4" x14ac:dyDescent="0.25">
      <c r="C46" s="125">
        <v>2005</v>
      </c>
      <c r="D46" s="105">
        <v>87.4</v>
      </c>
    </row>
    <row r="47" spans="3:4" x14ac:dyDescent="0.25">
      <c r="C47" s="125">
        <v>2006</v>
      </c>
      <c r="D47" s="105">
        <v>90.8</v>
      </c>
    </row>
    <row r="48" spans="3:4" x14ac:dyDescent="0.25">
      <c r="C48" s="125">
        <v>2007</v>
      </c>
      <c r="D48" s="105">
        <v>95.3</v>
      </c>
    </row>
    <row r="49" spans="3:4" x14ac:dyDescent="0.25">
      <c r="C49" s="125">
        <v>2008</v>
      </c>
      <c r="D49" s="105">
        <v>99.1</v>
      </c>
    </row>
    <row r="50" spans="3:4" x14ac:dyDescent="0.25">
      <c r="C50" s="125">
        <v>2009</v>
      </c>
      <c r="D50" s="105">
        <v>94.7</v>
      </c>
    </row>
    <row r="51" spans="3:4" x14ac:dyDescent="0.25">
      <c r="C51" s="125">
        <v>2010</v>
      </c>
      <c r="D51" s="105">
        <v>93.8</v>
      </c>
    </row>
    <row r="52" spans="3:4" x14ac:dyDescent="0.25">
      <c r="C52" s="125">
        <v>2011</v>
      </c>
      <c r="D52" s="105">
        <v>96.3</v>
      </c>
    </row>
    <row r="53" spans="3:4" x14ac:dyDescent="0.25">
      <c r="C53" s="125">
        <v>2012</v>
      </c>
      <c r="D53" s="105">
        <v>97.8</v>
      </c>
    </row>
    <row r="54" spans="3:4" x14ac:dyDescent="0.25">
      <c r="C54" s="125">
        <v>2013</v>
      </c>
      <c r="D54" s="105">
        <v>98.3</v>
      </c>
    </row>
    <row r="55" spans="3:4" x14ac:dyDescent="0.25">
      <c r="C55" s="125">
        <v>2014</v>
      </c>
      <c r="D55" s="105">
        <v>98.5</v>
      </c>
    </row>
    <row r="56" spans="3:4" x14ac:dyDescent="0.25">
      <c r="C56" s="125">
        <v>2015</v>
      </c>
      <c r="D56" s="105">
        <v>98.2</v>
      </c>
    </row>
    <row r="57" spans="3:4" x14ac:dyDescent="0.25">
      <c r="C57" s="125">
        <v>2016</v>
      </c>
      <c r="D57" s="105">
        <v>98.2</v>
      </c>
    </row>
    <row r="58" spans="3:4" x14ac:dyDescent="0.25">
      <c r="C58" s="125">
        <v>2017</v>
      </c>
      <c r="D58" s="105">
        <v>98.6</v>
      </c>
    </row>
    <row r="59" spans="3:4" x14ac:dyDescent="0.25">
      <c r="C59" s="125">
        <v>2018</v>
      </c>
      <c r="D59" s="105">
        <v>99.1</v>
      </c>
    </row>
    <row r="60" spans="3:4" x14ac:dyDescent="0.25">
      <c r="C60" s="125">
        <v>2019</v>
      </c>
      <c r="D60" s="105">
        <v>100</v>
      </c>
    </row>
  </sheetData>
  <pageMargins left="0.7" right="0.7" top="0.75" bottom="0.75" header="0.3" footer="0.3"/>
  <tableParts count="2">
    <tablePart r:id="rId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V i s u a l i z a t i o n   x m l n s : x s d = " h t t p : / / w w w . w 3 . o r g / 2 0 0 1 / X M L S c h e m a "   x m l n s : x s i = " h t t p : / / w w w . w 3 . o r g / 2 0 0 1 / X M L S c h e m a - i n s t a n c e "   x m l n s = " h t t p : / / m i c r o s o f t . d a t a . v i s u a l i z a t i o n . C l i e n t . E x c e l / 1 . 0 " > < T o u r s > < T o u r   N a m e = " T o u r   1 "   I d = " { E 4 D F B E 8 0 - B 9 A 7 - 4 5 6 8 - B B 2 1 - B 8 E 5 9 8 4 7 7 6 D E } "   T o u r I d = " f a 2 1 4 e e 4 - 9 c 0 f - 4 4 4 e - a f 3 0 - 6 f f 2 2 c 8 c 5 9 0 4 "   X m l V e r = " 6 "   M i n X m l V e r = " 3 " > < D e s c r i p t i o n > S o m e   d e s c r i p t i o n   f o r   t h e   t o u r   g o e s   h e r e < / D e s c r i p t i o n > < I m a g e > i V B O R w 0 K G g o A A A A N S U h E U g A A A N Q A A A B 1 C A Y A A A A 2 n s 9 T A A A A A X N S R 0 I A r s 4 c 6 Q A A A A R n Q U 1 B A A C x j w v 8 Y Q U A A A A J c E h Z c w A A B K o A A A S q A f V M / I A A A E G 6 S U R B V H h e 7 b 0 H Y F v n e S 7 8 Y E 8 C 3 H t K 1 L C s b U m W 5 R 0 7 j p M 6 u U 1 y M 5 q m a d r c 2 5 E 2 / 2 2 a 3 p u u N E 3 S N G 4 T J 2 n d z G Y 3 q 1 m O n X g 7 t r z l I c n a g x R J c W + A G M Q G / v f 5 D i C C I E i C m p S N x 4 a I M 3 B w A H z P 9 4 7 v H b q f 7 f G l U E Q R l w j t l T H o 5 G / n h A n r a 2 O o K U l o B w T 9 X g O O j 5 r S W 4 B e T k z K a H V Z k 9 j R H F X 7 H j t p V X + v q I k h l t C h Z 9 K I e F L t g k 7 O d 8 u 5 r Z X D c J v t M B m 0 c z M 4 / l I H 1 m 5 f l d 6 a j c l e L / S l D u h N F p h N K f j D O j j M K d j l k Q 2 + J / f w M 5 g M K e j V 3 i K K u E T o n j S h Y 9 y E l I z K o 8 M m T E 7 P D E k S K h t m G b B E W 3 l c / c 3 A a k y h w Z 1 A q + y / q T 2 s B j f B a 3 p D e p w c q Y M v b F d k z I b N M Z t g 2 S h v L o U + H I F F F 1 L X q X I m k U j p E I h k r g 7 4 5 X k 4 p t 2 X X p d S 7 1 U k V B G X F I m 0 N C F q X X G U 2 Z N 4 u s u C p + Q R i M 4 e n u G 4 N p g j I h U y K L E k z 0 i k D C j B s j E d 1 W H / g B m P d 1 j R c z q I R D C F 6 A Q l 4 8 x 1 8 s F V 7 U R K B G Z 0 y q e 2 z Y Y k D F m 3 Z B a + l 1 g 1 l n J / q S 1 Z J F Q R y w e D P q M a 9 B E h T j R N n l x w b 4 1 z R i 3 k d j y p w 7 P d F m 2 H Y F t T F D Z R 0 / K h M 1 K B 4 w d P I h n T o X l d Y 3 r v / L A 6 L H C 4 b O g / M Y R g K D n r u t N y j V w U C V X E s g F V K z 4 W A g 9 7 Q j O q o C 4 9 g s M y u D M q H W 2 n L Q 2 a j Z U P o 5 U b Y T T O V i c X g t F s R O O a O n h 6 B h B P c 5 l S k h I p F 0 V C F X H Z g e T J Y E r s F o J c O j h o k m 3 t m M 2 c g s M 8 d 8 B r 4 D l z p c t i W L m h C U P d 4 5 g Y 8 m A 6 k v 8 K R S 9 f E Z c d a l 0 J 5 R E k n h F V L 5 t g i 4 F e x A 1 1 M c Q n R P J U p H e m Q T V z K q K D Q S 5 H B 4 R J n 1 J e Q k q 8 X P S f G E R V S y U s V n N 6 j 4 a i h C r i s g J d 5 + t q N D I R 1 7 S I q F g C r I Y k k n y J U d v O h t G Q Q p U j i X J 7 U v 4 m l E p H M g W i O o R y S N u 4 p h 4 T / Z O Y 9 o X S e z Q U C V X E e U F m F q f X 7 e r m q H J t Z / Z Z 5 3 E Q n A 1 o J 0 W z v H x 9 3 j z M m A d 0 b 7 f p 4 9 D L S 4 z u 9 E 7 B d N y j b D e S N R + c o j 7 S G U G 3 e D b q 2 2 v h 9 / g R m A i m 9 x Q J V c R 5 Q s a Z Y J Q R N R L Q o 6 k s g R t W a N J j K S o Z Q S K 2 C C E t x v x E f L n P j J d 6 N T d 4 5 3 j h h F L u d b I m 7 Y + Y i g 4 h n P D L v S e F p H E c E B t s I T g s c 0 l V 0 1 K N / o 6 B 9 F b R h i r i H M A F 1 U p n U i 3 A 0 t b Y 2 h h V 6 z E c u F z 7 c V l T y l l A Q n V N G D H k K 9 y z R p C G 5 3 N w W v R J X F s Z g 7 4 0 h U Q y L m S a Q i Q Z S B 8 F J n w N W F V l l P d M y X v n n w S 4 s M t o i W x p F o / G 4 Z v w o 7 y u r E i o I p a O R n c c 3 r A B V 4 v 9 w n H F 8 J 9 1 t T H U u 2 b W h / K B k u v Q 4 G w j n h E I B l 0 K t S U J R c 4 M u I j r m d a h g g u 9 3 d Z F 3 e m F Y L M 9 g s p G 7 U K J V E w k 1 K B 6 n k E i a Y D N a B W y m O S e j L A Y H O k j s x G S y Y L h S H R e Z E B C m a 2 m I q G K K A y 0 P z b V x 9 A r N k s 4 r s W w V d g T q H M l M e j T Y y J o U A 4 C f Y 4 R w c E 1 N K X F 5 N G W q h R j n 7 N 7 U G Z 6 k q n O n Z h H F s z G E 6 L e J c 5 h p N a Y E l j f G I N w R S G W D I u a F 8 C E k N Z p n Z F S R K m 5 U e 5 x c W k 6 I J + r T i a R j L Q K + c J F Q h W R H 6 u q 4 k q N O z l m x A Y h k i 1 t z z A q 4 b T H g J U V W j z d Q Z E 4 G + u j m A r r 1 T r Q 9 W m 7 i U x K i m 3 y d L c d q W Q K 8 Z Q O L W V x d d 1 s 9 E w a x F 5 a n F T d k 0 a c W o K 9 l I s y a w J b 6 2 Y I l U G v d x J O m z + 9 N Q O D n G j W l 8 J q s I p N N 9 f V k I r K Q x g + I W p s u S U J n U X M M 2 v R K V H E P L C Z k s p t z K j u D J k I o z 5 1 h k z E l b V R 5 X k b 8 W t D i b F 5 0 9 P T m P R 4 0 D X g h d 8 f U G Q i K h x z F 1 p b h U z Z A b H z w Z I O j D 1 b W I R I i c n 0 R h a a S 8 u R i N e l t 2 Z A l T C U G I M 3 O q I k 0 R n I b S Q 8 8 l e 4 r b f q Y C i R X S 5 5 b t N I V p R Q R c w B 0 x R a y 2 N K n c t g Y r p H V D 2 f j K c k 6 k v W i 5 o z I y 0 Y J T 4 a M K B M V M B S v R + 6 6 B i e f e Y 5 W O u 2 Y O e G e i R M b i T l U o 2 l M + p R L g Z l 0 N a L + r c Q 6 O z Y 3 T l / h P h 8 c I o E S c q l d w j 5 j f b 0 z h x 4 p l M o E S k 2 n R i X 9 5 l Z 2 z I J U y i t v I F K V I i K a t b L T Q h j d G k D i u t T x 0 Z M c u 9 + I Z 5 8 P r W 3 i N c 8 M q k R L q 4 j i S 1 U Z k + J j a F 2 K Q R j E 2 r W T q Z I i t m q F y M X G I H Q K i q d y x L C i y + 8 h G u v f z 1 u 3 N y A 2 g o H G o U o z W X z k 4 n w h P T K L l s I d M k v d I 3 5 s K U h h k Z 5 / 7 B 3 / h e X 2 X W I h o y w T F X A a a g R A m q T S S I V Q T j h Q 7 V r G m a R 1 E m 5 R o Z M B N e n m D Z y e M g t p C w v E q o I D Q y 1 U c 6 C m F 7 Z M 3 S J M z 2 B m I 5 4 U G p p R K 3 j C v X I R i q V k o G k V w l + J e a E 2 k 6 I O D C F d C i z O Z A S o 7 8 Q X F k b w 3 g B 5 7 5 u V R i b x G Z b C n x h n S L 0 S 0 E L 4 s P p n W k o + 2 5 C P r + Y U X a H T C y V J g y N O F B p b R P b q A W l 5 i a R U n Y h i g k i v K B P L w i H M q k k I q H K R D W m V C e K K l 8 R s 7 C m K o 4 q Z 0 J s D q 7 F L I 6 4 D D J D h T Z z J 6 x R j E 6 O o + 9 o P 9 Z c 1 Y 7 y 8 n K l H i U 4 x J L p z N b M a K O 0 c c p 2 j p + B 9 h R D f x Y D M 3 O X s q h 7 c 3 t Y y 2 X K 3 I 9 8 u F R U J h F R A f n I B l N B 1 p q j K K 8 V s v n l e 6 D J K L d k K B f p l H 5 L p p h 0 T x r Q n x O p U Z R Q R c z C i T G j i h j o l L + L Q s a l 3 i o D T i f G e Z l s + g 3 K V j I Z z S L d 0 u t N M n A N b u 2 4 U R 4 G 4 Z h 6 l M r 5 M l D 5 y A b X n w p Z c 6 K a d U P D 9 J x k w v m w r 9 + s u d 3 l f p J O P Z 4 Z s 2 L 3 p B W d Q e M c V f O a 1 g g O h s x 4 v M u K J 0 d t 8 N q M M F b r 0 J N 2 T v A y j J j I J R N R J F Q R C l T 3 G O r T L H Z Q Q q R J I V J C z f L p p w m x O a a N P o x 1 j a K 6 s R L 6 7 N T W e U A 3 M 0 d g f E w G e V C 7 E h e H R 4 S Y C 0 J O 5 W v M N r 2 K W r i 6 Z X E V k G 5 9 r m X R 5 R 8 U y Z Q h U a / H i C d P W V Q 4 E + 0 4 g t / F z e 2 R M 8 R + Z c C k o t p P T Z j Q 5 z X g 5 V 4 z D g 3 l D 1 M q E q o I B b q + a f Q z u H V X W y S v i z s b d B H H J + V F M j C D Q 2 F 4 + 3 0 4 e a h b L p K C s 8 I B m 9 2 W P n N h c I l H 7 x A p Z 9 O p 6 6 U i z H G a L T F y Q Z W N E o + j l 2 k c r O t Q K D r G T G r t i w 6 U b F D i 7 B V S 0 d u Y A U O n M s j E I 5 4 Y N S l y z o e i D f U a B 1 M W N s i g Z E I e X d + c / R n N 4 L T M P y z C / i j 8 4 0 F R 5 R j T p l f r T i + / v B d e 7 x R u f + N t c K E M 1 u q F A 0 1 z k f C Q J G K H y T g / N a y H y d M l Z N M p W 8 U g b N f p k q h t q 4 E V G l H 1 D h m 8 R m 2 Q U 6 L N J z H m w + b 6 K F 7 J C Y P K g G r k i o q 4 c s z s O T 2 T W l 8 I i o R 6 D Y P q E u 2 F h e X B b P j G A v B P B n D g 1 C u I h C M q G s J m s + P q q 7 c p W 4 o P d 4 k b o P q k p E / 6 h Y s g P i n k F t s q K J L g e V G v M u 5 x S k 6 X J Y G r S m K I C 9 u G B g c R T y b Q 0 F a H l M O G 5 7 J q S R D 0 t l G l o 8 a Z X Q A m F + V 2 z Z X / y k B + U p 0 t F i S U x a S 5 U o s 4 d 4 R j o s 4 s s 6 l r d V V M D a p C k Q w B s V g U 4 / 4 x d H a e w v r 1 6 4 V A 2 j G n 0 w m z e f b g p J 1 j r E p v L A F H h k 2 z I t M 3 N 0 R R b h T R J W T T O 7 U 3 7 D 3 a j 4 n x a X j q N q p J I b t 4 C q X V o n Z Y G r z a + f x Z F i T U z l U 2 V J Q U d m N F L I z H D w c R i i 4 v R r E w Y 4 m o d k w J 1 + l S y o Z i e g L r N D B o l a 5 p 1 r v r G D N i V W U M Z r 2 o X g Y d f F N i L w 0 E 8 c p z D 6 O t r Q V W q w V X X L E W p a W l 0 G d F x 9 L O Y o h O n l C 4 B c F Q H 0 Y f E J z Q r 6 i J o l b U M B L a k F 4 H i o a i 6 D 5 8 G m v m K V S Z K Y B 5 s V E k 1 E X C c i R U L g x C G H r 4 6 J g I R P R n Z m 5 6 / 6 5 t C E F n 0 s v x u M z q O v S M B O W 8 B E 4 c P Y J A M I A d O 7 a j 1 F 0 K Q 0 4 1 I c a 9 G V z y p M B h R M l E C Z U N 1 u r b W h P R y J k W i a c O 9 m D l x l b 1 P A P W 3 q s U V Y 7 J j T E R v E + e u v i k W u L c U c S r G S Q T 4 c 8 i E 7 G 2 O o b U N J 0 P Q X g 8 H g w O D c E K P 0 a H B m A S N W / H 1 T u V y p d L J o L e O B a W T I r K W w h O e 2 a v 7 Z D M W 0 X l o w N C S b w 0 I q G I i n L I B n O q T o 6 Z 1 M I s p W 2 + M l 8 X G k u W U H G x 9 K a m Y 3 B Y j b C a i t K r U F w O E i o f S K Y G V x z + w S D i 9 i h e f H E v 6 h s b M T z m w 2 i s E o 6 y W h k n T t S V L v z Z u I C b 9 M s M L u d l p E w 0 H E M s K m S R e T 3 k D 2 N s Y B w V d e U I 2 S t Q L r Y S C 0 n 2 D k V R E R 0 U 6 a m H I W m A 3 m a A d 9 S L 6 q Y q V D T Q d z 4 D 2 q j K / d 1 v 1 m p b t E Q v u u p X M K G m I 3 H c e c 9 h + E J x R K J x H O 7 3 4 m 0 7 m v D h N 1 + p j h e x M C 4 n Q j F F g x E P b Z Y Y 6 m R g h p J e D E 4 O 4 u i x Y 6 i u q U P A u Q l 2 h 0 g k X R L h p B l m E Q c 3 t c 9 E a C + E Z D i J y X 4 f h s Y G s W Z z O w w m o 9 h D E e U i t z q s q o o Q y R W L i l 0 n + 8 x W M 0 q r X R o J 5 e s L i + 1 k T p i g L 9 F I m Q 8 k E W 2 v G 1 a G z y o 6 P R d 8 p 0 J / u Y J V P p L p h n U 1 + O I f b F O z x Y Q v g u / u 7 s I z x 0 b T Z w C H D h 3 E h / / P n + P 7 / / V d x O M 5 M S U 5 e H L 3 E / j l P b 9 I b 8 3 F d 7 / z r f S z G f j 9 f j z 2 6 C N 4 / / v e i 6 9 / 7 S v p v T P g N e l W P Z / g e + b 7 L M 8 / 9 y w + f 9 d n F / 2 c l w N y h + Z V 5 V H c 1 B B B W 0 s S u k o d n h 2 x 4 u C o C x s 3 b s D G D V f g j Z t s u H l N C j e s 1 u H W N T E V R P v U q c X X a 5 L R J M Z P T 2 F 0 d B S x U A I B U S F Z I M V W Y l N k I u w u m c R F 8 t S 2 V a O m p Q p l N e 4 z E o 0 3 a g w t T C a C w e C N p X G l 9 p 0 L W J d v W 1 M E t 6 w O K + d N I T C 8 8 3 / 9 z T + m n 8 9 B Y 4 U J d o v o 0 y J L v / L I S f z 1 W 9 e r / Q / s G 0 D 3 a E B 0 7 h T a q p z Y 1 l 6 p 9 h 8 / d h Q 7 d 1 2 L 5 q Y W f O 2 r X 8 Z T T + 7 G 1 N Q U f v O b R 3 H P P T / H 9 T f c q P b / 5 r F H E Y v F 8 P R T u 3 H s 6 F F c v f M a f O o T H 8 f A Q D + c M v N 9 9 r N 3 I h I O I x Q K 4 Z v f / D p u v O l m 5 T 3 6 1 j f / E 7 e / 8 U 3 y T i n 8 / v v / E F / 9 y p f w 0 I M P y G y a R H 9 / H 7 q 6 T q G + v g F 3 f u a f 1 P k r V q x E I B D A X 3 / 0 r 1 B W X q 4 I 1 9 f X B 4 P B g P + 4 + 9 / w 7 D N P Y 9 e 1 1 + H T n / r E m e e Z + + B 7 f / E L n 8 M v f / E L n D x x X N k K d 8 l 9 b d m y F d / 7 7 r e x Z 8 9 z u P X W 2 / D o o w 9 j 6 1 X b 1 O d f C N 2 j X E d J b y x T M I X j K l c U T l H L V F i Q g I N y V a 0 B N a 4 k 9 h 7 s Q n V F i f z u C Z i M M r A N e h n s U E 4 A p / C J K l p u u x d O 7 c r d 7 o s j E P M j a Y 1 j / 9 H 9 a L + y F c 8 9 9 y L K K 8 p k U o r B Z l s 8 s o L X o S 2 V m 3 W b C 0 r Y K m d K R T 1 k w o n O B r R o 1 l R r E y a D d o M 5 z Q v y o a B 3 4 1 e 0 u o 6 u G g 3 v v q 4 F H 3 n L l f i I q H v r W k r T e 2 f Q 2 t a m P D 8 T E + O 4 8 s r 1 y m D 9 w A f + C J / / 3 L + q 5 1 d t 2 w 6 f z 4 e d 1 + z C 6 d M 9 u O c X P 0 e J y 4 U X X 9 i j p N s / f 0 b O K y m B 0 W h E X 2 8 f j h w 5 n L 6 y h t 8 8 9 h g e f O B + H D l 8 C H / 5 V / 8 P u 5 9 4 H H v 3 v q z I O z w 8 h I r y C t x / / 6 / U u a d O d W r k a l s h 5 x 9 G R 8 d J / O S / f 4 T b 3 / R b c M i 9 U E p m n m f f x 3 P P P o O d Q v S N m z b h 1 t v e g B / I f W 3 f c T W + + M W 7 1 G d 4 / e v f o F 7 D i e F y B x d B W b a L N o d d n 4 Q + Z 8 B S Q l S U u X D T r v U 4 e v Q Y d u 9 + C j 6 / T 6 l l m b y h C k c C 0 a k U w t E s 6 S E D h 6 k R E J I F d D 6 c k O / + h T 0 v y c R 6 r U x w Z b h + 6 3 U Y H B i Q C W x Q x s P c N P R s J C I p p K Z l w M 6 T I J g N E p w 2 F L O O z w X Z U m l j f Q w 7 C y i q W R C h 9 P K F e g J R Z U c R 1 1 1 R g w / c 0 o 5 g J A a 3 d e b b T y Q S + P G P f o C P / t + / x F v f + n Y Y h B A 1 t b V q 9 q c K d 9 3 1 N + D g w Q P 4 1 X 2 / V O d n F g J X r V 6 N o E i S t 7 3 9 H b D b 7 f j B 9 7 + H T v n y f / y j H 2 K 1 H M s H j 0 f L Z + b 5 V q s V t f I + x M M P P a i k i c 2 q z X g + I d n q 1 W v w y C M P I S g k f + n F F 9 H U 3 I z f i O r 4 1 J N P Y m V 7 + 5 n n 2 f d R W V m J F 4 R Y L i H Y y P A w y o W k J P g H P / i h M 5 8 h K g a 1 y b T I d H k B w O I o V 6 V L d h G Z Q F Y O 5 c y D 3 r G M p p S L 3 P 3 k x O l J I 5 7 v s e B E 2 K x y g 3 J B q e 5 2 u X H 1 1 d v V J P P k k 8 + h o 7 M T H q 9 H h R 4 R t W 5 R 6 c b 0 8 v o U 4 l 4 t + k G 5 z N P 3 e e i Q a D D X 7 I D F Y k W J T J h u p x t t K 9 p w 9 M g x J a U W g o 7 R D + X p j T y g w 4 9 h S h l w L Y t 1 K M 4 W v B L V x m w w k H Y x F O y U O D Y w h b v v P 4 4 P 3 r 5 G f i w 9 f n N o C I O e E D 7 5 7 s 3 q e C H g b P 7 C n u e V H f S H H / j f a G 5 p S R 8 p D F T Z X G 6 3 U r v O B c N D Q x g S S f a d b 3 0 D f / O 3 H z v z / N / u / n L 6 j M L w x O O / E Z W l A p s 2 L f 4 d n K t T g h K E P y g 9 W b R Z G B 3 A h V l u k y B n / s q 5 T M u 2 m 1 J q k L H X U i a y + q q m q K r N w N C c w 0 N a O g O P 8 D W E I q H 8 X a u f Q m W r V V V o z W T y n o F s T o l 2 M R m I Y W Q 8 A P 9 o B 7 Z v 2 4 b S M k 1 T G R n W o y d q V N V j z 0 B e Q + J N T n q w b 9 9 + 3 H L L z S p X i h H m 3 p A H R 4 8 f Q 0 N D A 6 q q K p X 0 z 4 f E t E h O q 6 i Y 8 4 g A N j / j Z + J 3 U u 3 U 3 O f n A s Y z c s E 7 O 2 h + 9 y n r o m r 7 k t z m l F C d w 3 5 E Y g n U u G 1 o r i o w U C s L F P G U K q V l s 1 2 e F x s 9 3 d 2 o r q l R 9 5 L 9 / E L h X A i V q R b E m g q s / N N e G Z / 1 Q y + E s Y A e B w b N y h a 6 f m V Y G e w Z c E Y n i X h d 5 i G d G j d h Y 1 0 E + 3 c f w V T T N t S W x G V g 0 R 6 Z O 4 q o 6 n m n v P j h D / 4 b 7 / n d d y m 1 0 K C X s e K 3 4 U j c o d a 0 G N b E d B C V 1 e v x K I l + 7 7 2 / x j v e 8 T a 1 C E w b L O Z P w D s 2 h U e f f 0 Q F 1 h J 6 u U 5 p a V a t Z M G p A z 1 Y s a F F e f 7 y g Z E V s 4 q p n C M Y 7 l S Z F X F P d z x T P B Z D M V L i I u F c C M U G Y 5 Q + T B u g 5 G k Q V Y S p B Y y G L g Q c a D T U a 0 p m B k g 2 K N 1 i c o g k 4 A z f s f c k r t i e X 9 X O h s f j V b b w / n 2 v I J l M w C Y T 0 v Z t V 0 H v t 6 L H X C Z S x Y d V 1 Z r d Q T I d P H g Y W 7 d q 0 r y s t O w M O Q L + A K Y H o 3 j y w B P K G d S 2 o k X Z 3 m U i 9 T I e P o Y Z t V 7 Z f G Y 7 F 6 M y c b C k 2 f k A 3 2 G 7 S N h M 8 i K / H w b R T h R Q n a k g L 1 8 R 5 4 5 z 8 f K t r 4 3 j h K g w J B B / a E Z U 0 4 P F d p T z j K 9 Z I P k W S s f g N S j x 6 N X S y T 2 a 4 x Z Y 3 T I 4 8 1 y b c X 6 e E M O T U r D Z r L C I v d r c 2 o j W 1 l Z R 2 + r x 4 k t 7 4 S g 3 o 1 L E 3 s G h K e z b u w + 6 e E B s z v u x Y f 0 6 U Z H L h S h C p q w b N 1 t E V X M Z 0 O h o w e p N K 9 F 7 u h 9 1 9 b V i a 1 n U e a H p E C a G J 4 T 0 c V F f Y 2 c 8 j N k g N 5 f S O G A x a G X U N L W Z I U x U k w v B k t i S 8 v Q g e e D b S D 7 7 G S S e + g Q Q G E k f K e J C g W T I 5 P r Y Z I w z R o 0 2 U q a K U D S h O Q T O B x g e l P A C 7 l Y n Y u P a z J w L F i c 5 M m w + 4 w B g I q H b V a p I Q q f F z p 3 b x V 7 y 4 o V D z y L a 8 y y u 3 9 q G Y 0 d P w F n i F L W 6 e k 5 E e g b c X 9 b s Q n K K n Q i T S k 2 M R q J K V Q x H w o g b Y r j 3 v v u w 5 + U j G B D b 7 Y z h l 0 Z u g + t z A b k 6 7 D f g G b E / n z 5 l U U 6 b Q l G w y p f q + Q 1 S + / 4 T u u 0 f Q n L f 1 4 C u B 6 G r W A f d u 3 4 F n W X G p V 5 E f p y t y s e 0 B F Z w 5 Q / M C q 3 h u B 7 9 H o P K q h 3 0 H 4 L F 4 E S F v S 1 9 9 m w w u 3 R V V U w R b y H I + F V F I B n J f W a N R 4 g b m x C T y K F H e Z Y t w R m b O U h 8 / 7 z X l e N T v i n l 8 e V 1 U 0 G x r d L D g x V Y 3 e 5 0 1 M M 8 8 H n 9 O H 2 s D 7 q S F F y u E i H U l H L V N 9 b X K y / r m i t W Y 3 j a g c m o S 0 n d D f K d 0 E P J Z g T L A Q V L q O Q z / w T d H d + E r u n a 9 B 7 5 s i a O A k d + l N 6 a P 1 K C e v a d / / x P s 5 7 / 9 C c / V t t F L A x K I 5 K J O C q S g T N x e 1 U c v s g I 4 k l 6 0 u Y f n F y M z G 7 m P B 8 S 3 h S M l V l k I u Q t T d V A 3 E O D f / Z g b V q g Y C V v x + 1 2 o 7 y s H B W V 5 a h s K o M r W a Y k G B 0 N C 5 G J K H E 7 U V d V L + M n g X g s j h q R a j u 3 7 Y B T 7 0 R 7 + 0 q 1 8 L + u 0 a I a U 9 O Z 8 q x I k e V C J q K w S A m W 3 R x 4 H v q 1 b 9 c O 9 D 8 l X 7 4 N O l e j z C R N 0 D V e o 3 b n R k p 0 d 3 e J r m v A o Y M H 8 f B D D 2 H / / r 3 Y s e N q P P n k b l h t N r z 0 4 g t 4 9 J G H l T u 9 b c U K d Y 1 X K 8 7 F h u J 6 C F 3 Y s a T m l a O 6 Z 9 U b 4 Y + N w m 4 s h 9 W U 3 9 V M O 2 d g y i g q j E g 5 s Q f y I R X T i J R J J 8 8 F 3 8 8 g q u B w m J V h 5 R p y G l U i 7 l 8 Q m c v J X 5 1 V J u S g 2 H s y 7 h c j F I + b U h a 4 q 5 1 K T X Q 5 n X C X u x E L J F D f W g t P 1 K z q A L K 8 M w n l z W p g v R x Q k I T S 0 R 1 K U q W h v / U L 0 L / z 1 9 D d K F K n 9 X X p v T P I R E p Q Y n H N p 7 f 3 t O x r V d E S P / 3 p f 6 t z D h 5 4 R U U 6 / P n / 9 x d n o h q K m I 0 d z R F V T 2 6 1 S K T r R M W i + s c 8 J S b + x V J W l J l a R Q 2 a 3 7 P F 9 I W 1 N T F M y Q C k q p Y P C T F H 9 J a 5 g 9 y b 9 m i x d H F F R R I 1 E S 3 B j 3 Z V a I n B I V w 7 M j j k P a h a + t I 7 F 4 C x F L D G H H A 4 H D C a T U r V i 0 U j Z J t S 7 9 j J g 4 0 J O F k s N x S s 8 u l K W 5 E 6 c U 9 6 S x C a Q O r J j 0 H n n l m c z Y 6 U e O e 7 f k d E d g y P P / 6 Y O n b o w E E V L b F u 3 e z o 9 E s R a X C 5 4 M V e C 5 7 o t K o F R Y K p F H T l M o t W e f n s F X C Y F g g f E L A s V 4 0 8 c n v E Z q B L p F S q O h + p i M Y 6 / j s u h D o x q g 1 Y Z u k 6 6 k X C y G h J e l I o 8 S f h n 1 p Y 0 s y B n K 7 i 8 E R S s r L R Q u D 7 G d 0 i g e S 9 M i g p d 8 I / 6 S O n l j U K X 4 d K x p H a 8 1 m k J j u B y J S w J y I S 6 l P Q 1 R Q e K f F a x r m s Q 3 E Q 1 T o T o n 6 z y p C m 8 p 0 Q u 6 a t Q t M a u M a U 4 0 U u G L S f D K X p U S q 3 l + B P K 0 9 O R 0 2 q O H 6 + + n y U d l R Y k m J f m R k X v c R B n p i W z y F G G F X B B S H v w f t h y F E 4 E F J 2 l d X l V C F S 7 N h + d t / m h U V x Y f c i 4 V x D j w h m p L K D B d e j W N 2 V m b U Z M K y I N b a X g q T c T y o 8 4 4 X L g G p d S g Z 9 K i L H G F E 0 D 1 k Z n b B K H 1 M O j V x S c d 2 m e 8 K I 9 X X 5 9 U N m 3 2 b X i F g I y g N Z J j b 6 i x 1 Y t b 1 d 3 d 8 z 3 V a x o Z a f u D r L e a 2 I S w F 6 + x j + w i q m 2 W S i x 2 1 O z F 0 B S A b m k o m g R N S L z a M X M q l e S P P w l A 0 C p q x i n 6 V V x W y w W 2 F u s c w h 3 8 w 9 R + W m T 0 e M i I o E W g y 8 j 2 Q 4 h Z 9 3 h L H 9 Y 8 9 j x z 8 8 j 4 9 8 5 w k 8 d q A 7 f c b y w Z I J l Y g n E R y P I B Y + S 5 d V E W e F 5 t K 4 a j + Z D / T i T Q R Z Q C W 9 o w B k 1 p 0 W g n I m V M h g n h Y b a y p N G k q v r N 6 c 5 a I W + k m U n F t j z G D 2 / f a L z U f v H B e m C X o J V 1 T H o b c z M n 3 h y Y D 3 E f U B P z 8 2 E w Z P K f X I K 9 0 Y 9 s 5 u 5 3 m p U b D K F 5 2 O 4 6 F / O g S L y 4 j J 3 i B 6 X 5 r A p r c 1 4 / a / 2 a C O F 7 E w z o f K R z j M S T X z M 3 C T D g p K J y o + v P K 8 a 0 M 5 U D Y M H Q R L C X 2 T N 1 C F / U k I I S 5 t K D o X a A c d m j J h v S 0 i B J V r Z k f f F g h m 8 k I k r r 4 k v S M P T h 6 d x L t / c D y 9 N Q O 3 3 Y K / e 8 f M 2 u i l R s E S 6 p H P H M b 6 O x r w h r / e I C q B H p F A H H t / 3 I O T u 2 f C j 5 h 9 2 3 v 6 d H p r B p F I B J / 4 + M f S W x o + 9 6 9 3 4 n 3 v f U / e V P Z c z L c I n L 1 g T H B N q 7 u r C x / + i w / h m 9 / 4 e n r v D D L n M 6 z l F z / / W X r v 5 Q X G 2 9 G N T m c B I 8 g V o e S R j 0 w k 2 Y u 9 6 a 4 T 2 R B i L J b 1 O g d 8 H 6 5 X C Y F 0 d p F A M v h p O w 3 E j N h Y F o W e 6 5 V h 4 Z t X k 2 j z q Y n 5 o D f r o X M A / u E g w i f C S M Z n 3 z B / r 5 X t Z U K 8 Y H r P D M z L r F B Q w S n w T 3 3 l J G 7 9 i O b y P v z A A C a 6 A 0 r 0 V 6 1 w o m W 7 l g J / 9 M h h l c R H k j z 0 0 A N 4 3 S 2 3 4 o u f / x y O H T u K / f v 2 q b T x 7 d t 3 q E V d p p s z u / a 9 v / f 7 K k W d a w 3 3 3 f t L 7 N + / T x F o 3 9 6 X 8 f R T T 6 p F 3 6 G h Q b W e 9 e M f / k C l p z O 8 / z O f / i T W r r 1 C L Q 7 f c u v r V d L f d D C o E v / u / J f P Y e v W q 1 S C 4 K c / 9 Y 9 o b 1 + F 7 3 / / e z h w 4 B V M T E 6 o d A 2 H w 6 n e k / l M F w N n u 7 C r C q a k Z t j C T o G L F f L P Y N B r U N H p X B T O D o 5 V i 6 t y i Q I a n S + I A b k + s 2 N 1 J k 3 a 6 c x i d 5 F w R i 2 5 k E 4 P R U J h O 9 V R O h H m 8 0 b y l i x O M 4 w V R s R H 4 2 L f p Y S 0 2 s m 8 3 6 T Y W h u a E n h g / 4 h c f y b 6 4 + P v u k 7 7 P M s E h U k o + S 1 q V s 1 Y r z f 8 y S q 8 7 a 6 r 8 N u f 3 Y q 2 X b N r 7 Z I A 0 V g U D Q 2 N + O y / f A b X 3 3 g T 3 v f 7 f 4 D K y g p V g 4 F E y w Y J d 8 0 1 u 1 R t h h P H j + E 9 v / t 7 K p q Y i Y S Z R V 8 u A j N 1 / Y 2 / d Y c q j s J g S W Y D Z 9 a 4 C G Y F s z Z F p n I p 6 0 w 8 J h L r S 1 / 5 u i I Z r 8 0 6 F E y f 5 1 r Y z a + 7 B S + / / K I 6 d z l D S / m b A S P M C 8 F 0 V I d j o y Y V x J q b t s F B r q T I O Y A O h l P z h P w w 4 5 f S y 1 g q R P D p k E q X o T 4 y L G R Z z D M n h 0 1 1 J p G C O n Q d 6 F F 1 1 J P J F I x l O u x q W 4 3 9 n 7 s N n 7 y j C t / 5 o y v w w P t X Y k v N + Q s O P h 8 o i F C c Y a Y 9 U W V H E f U b y r D + T Y 0 Y O Z Z / 2 d t o 0 L 7 o x q Y m 3 P O L n 6 l i L S R A P r S v W q V S q J l 2 T o m R j e x F X 8 5 C m U j l 7 3 3 n W y q t P R s s z j I 5 M a G k 6 R e E p E y F Z 5 A m 4 w r 5 2 s y 1 r 7 n m G t x 7 7 z 2 q l k V d X b 3 a t x z B 9 A H m J m U c D R m V 7 s i Q S c X W M e y G g z R T n D I b N P y f 6 9 F m 8 b z S T F 5 C i Z I M F U b O f D D I d 8 q K r r w H I v O X y G 6 i p t r O i I R N i i q 4 m V 7 B R V r V Z G B 0 G 9 C 2 s U U + t x 4 D H Y P w T f i h d 8 q b y A R x x z W r s L G l D D X t 1 f B 0 9 W B r Y 7 S w f l Y X A Q U 7 J Y a P T + H x u 4 5 h 1 / 9 u h 1 4 M z 2 O P D i I W T O C O T y 2 P h d 1 w O I w f / u C / V G p 9 I f j y l + 7 G B / / s Q + m t C 4 9 z d U q w v U q 9 i 1 m 7 O p U P x Q p D l E J W m S d K 0 o l w x P E R b X 1 q K q x T T g v 2 o 7 X k n 8 s 0 d 7 d c T 1 9 Y K 6 d Z o A u f 3 d / 5 H g x U z b T y Z F E W F b W e 8 5 4 k u X d Y h 8 p a k b l n o W q e 3 N e J 1 V v b t Y V o N 2 c E b f / x F 0 9 i 7 Y 7 V 6 n v Z 3 b l 4 I P C F x p I W d i m h x k 7 5 E Q 8 l U F J j Q 3 n L 0 l P g X 6 s 4 G 0 I x U 5 d h Q y 6 x f w 7 L 4 L W b w l h R G R D p Y B L p l Z 8 F d E K w p g I b h N F e r 3 c n V A z g f M j 0 Z T o b s F Y F 1 8 S 4 0 M x m A + v c M W W r L U R Q R j 5 Q O i 6 V x L 3 H + t C 4 u k F p G 0 M d I 6 h f o x X l m R z y w u a 0 q N p + T A T M u O U v F Q q z o d I w 2 4 1 o E H W v Z U d l k U w X A S M B A 3 w q Q 1 a v p M C 6 W r 2 Q y Y z h 4 H E k U 7 N H T k z U L H r z d j R H V S u X Y b 9 R 1 Q m n 6 j d f M 7 L w h F a x 9 W x B l Z Q V Z h m K x K I s d r G V F i I K 4 w k z O V e + 0 0 F M j R Y Q K Z t G 0 + p G J P r i 6 n 7 1 Z g M 8 I 6 J D C k p r 3 B j q G V H X P t t o / n M B v z 2 u q d F 5 R C y J U E V c f P Q I K d h i Z i y o V 3 a T y W B F k 2 u L 2 B a z 9 S a T q F i M b 2 N t B T q 9 G D n B g U 7 b h q / P t n E y i O v j G J k 8 t 6 x r p 6 h 8 d H x M + O V 9 F 5 J M c u / M z e I 9 U R 1 0 y Y R s t p o w e m R C p G R C J J e w Y Q E z S A X M N p g Q G 4 i h t q 0 K o 7 1 j i I s 4 0 n t O o H 3 v O 2 H + 7 1 v Q 1 v d V O T P P B 7 1 A q H I k 8 L p V Y V y / I q J K U d + 6 O r w 0 l U 8 X P A L D 5 A P Q R U b l v h O I N 3 0 Y K W t T + m g R C + F s V D 4 K D 1 Z i p a N l d W U c V n l O + 6 l Q H B 0 x Y n D K i F p R G 9 f V 5 M / c P f l y J 1 Z s b I X R P I + h t Q h Y / a i n x 4 f y u A G l q 0 u 0 K T s P S C T a f F Q J 6 b U b O j U C g 0 n s v N I S 2 B z C R D k e H 4 o j y X J h T j 3 0 D p n r e S 2 z P J f D G U k a C 8 b R c a g T K z e u w P E X T m D b q X e q / R n E D U 4 8 e u 2 h 9 N a F h V k k 0 / V t I u W z P n P B E k o / + R h M f X c h U f 4 m + V R e G M Z / B v O x 9 0 I X n a l t z r U g r i U R L 7 / 8 k q q + e q 6 g s + F X 9 9 2 b 3 t J A b 9 5 r A Y y H a 3 T H 0 V Y e R 5 k j q c j E y j v s n 8 R u 5 N n I R 7 N 1 N X F c W R t V K f R 8 z Q u n z d j X P z s 8 o m 1 D i 9 g n / e m t p W G o e w S n D w / A 4 b Y j Y o u o y k Q 9 h 3 s x c G I I w 1 1 j G B / 0 I B L U c j X I B 4 c p i d G + c d V 9 s L a l C r W t N b C X 2 t P r W G L z t Z h g u c I C Y 6 1 J E U p v Z x 2 + F E 7 u O 4 W J g U m E / C G k 9 E m 0 b 1 o B b 6 8 X l o O f V N f O h j E R Q E n w R H r r w o C f h R w i e b L J R B R c 9 c h 8 8 o 8 R X f d D U R j r h E y / g j 5 8 C r q 4 F y l z P V I l W 9 Q 5 j J T 4 0 Q 9 / g N 9 + 6 9 v w x S / c p e r c n T x 5 E l / / 2 p e x f v 0 G 3 P 3 v X 8 S v f 3 0 f t m 3 b j m 9 / 6 x u q c C X d 1 y w Z 9 f O f / U S V Q n 7 w w f u x c c M m P P z w Q + p 1 P M Z y y k 8 8 8 T h + 8 p M f o 6 G + E W 9 / 6 1 u w b c e O Z e 3 2 z s X Z L O z S 6 B 8 P G l Q z 6 Y D M 7 q y d d 2 L E D H + U C Y M 6 J X n I J J L L P U 8 F J G b t 8 h j d 5 / T M 8 R Q 6 K j J g T 6 e x g Q m 4 K k r y 9 n d a C C P d Y 1 i 5 p U V J N 7 3 N g d o G N 0 q r 3 H B V l s A h R D F b j Y i E x K b r G s X k m A e B i S A q G 8 p R I Y / c q k X Z o D a r c q d U H X M d K u v L Y T Q Z E A 6 G E I v G l c 1 U Y i t B 5 9 H d W G n t S 7 9 q B q 7 g M f T X z p Z c 5 x O c v D b W h h H o O I m 4 R T 6 z S N Q M C i O U q H d 6 / 0 t I V r 5 F 7 d c H D 8 p U U C L q X q s 8 W o R Q W i V X k o P 9 f p i h S 2 8 M H 4 x w + O j f / L 0 q 9 M / I i D f c / i b 8 + l f 3 o n + g X 6 0 / M W J h o L 9 f F f U / 1 d m B T 3 7 q n 1 U T A J 9 v S r 3 u 6 1 / 9 M g Y H B 9 E n 1 / z U p + / E 1 + R Y d X U 1 P v C / / k i 9 5 + W C c 2 0 W M C 0 k m p z m S N O q x j I n i u T Y 2 2 9 R w b G s l M p g 1 H x q X Q a d 4 0 a x e V h Z N T m L f F N j U 3 B X u p Z E q L 7 j A 4 o 4 9 K 6 N + I y o k m s q p K / L 3 5 7 l m y 0 2 M 9 z V L p R V l 8 J d J e 9 x l q F C f J 1 V V E N 2 6 S i v L Y P Z b o E v s Q I l Q z + B J S d 9 f 8 / m n y J u v L C F g 0 Y C R h j K K p E S G 3 S s s x e e U S / C v k i B K h + n j O R M m m W 8 9 e 8 R v e J 7 i N f / K V L O j e m 9 G m 6 + 5 V Y 8 8 f j j a j 2 I C 7 E 9 P d 3 4 x n 9 + D V V C g s z i b k V l p e j e C d x 2 2 + 3 4 v f e 9 X 0 m z t 7 7 t f 6 K 7 S z u 3 o b F x 1 u u I 7 E V f 2 h S Z e t q v N f A H O z h g V i q c W t s J 6 V S J Z m b z L t S + h U T j A i g 9 U r m S z E i P R u 7 O L K T i K S S C C U R P x z H d M Y 3 + j k H U r 6 x F e V 2 Z y h z O r Q F + o c C O h Y y c 8 P b 6 o B c J v f m m D T i 1 6 R d 4 v F u P E K M x 5 J w T W / 8 T I U u D 9 o I L j O m Y H q O 2 Z v g b N 2 P 1 t l V o X F t f u F P C 2 P d 5 U e / q k K j 5 H b W t i 0 3 C 1 P G n i K 3 + G l I s A n C W 6 O / r E z X x + / j Q / / k w / u 5 v P 4 q 7 P v 9 v 6 S O v L p y v a P N 8 o P u a N c t b y h P z p n h k o J w D M R 2 C E T 3 c t q R a Q + o 5 1 K s k A G f Z 6 s Z K V F R V Q B e W c 6 e 1 + 9 W 7 u f h r m F N 7 Y t S v V 3 U r z t K f s S R w 9 j 9 5 o B M V I p 1 q V 9 Q o 6 T c L c q s D n U M Y G v L D W z t 7 k r / Q 4 L e y p S G K a V H J C / f y p e I w 9 n 8 B u l C X 2 E 5 c P 4 g j 1 v p p p O z t 2 v G z B B 0 M m Q B V r 8 d z y W u e X y h c K E K x z n m 9 O 6 5 q b 4 + K j X R l H V V L n c o 9 8 o T 1 i M Q 4 1 j S 3 O S W a T / b x L u i h 2 t E U g c U k s / o L H V i 9 f a W K g 4 y L j a K T 2 V + p Z g X o L y Q o w 4 l U R a Q L h L 7 j g 0 j E 4 2 h c X T / L G 8 m 1 O I Y m h a J T s J m 1 S f 3 o c 8 c x U r 1 5 S b l h 5 w v U E J b k N i / i 7 H G h C E V N j S l I X K O i W s e a E w k h R L 5 1 p w y o 9 j G d n n H E 7 D I x f O g k V l / V f l a L v C M i p X g 9 l i 0 u B F x 8 L j R l i t k M j I Q Y 7 h 3 B l b v W p v d q V W I p i Q P R I f i i w 3 J i C p X 2 l b C Z 3 I i N J j F q N q n A 4 E u B A u a g I p Y z S B y S i a C 0 Y E z b Q m S i e k h J N S T S j H 2 m H P q Y q v B 6 N m S i t G O A b K F k 2 i + 2 X 0 z U o k H f z C T d M 6 l 5 M e m B j M s H 6 T z Q j e 4 j P e h 8 p Q t d h 3 q E g H F U i K 2 W A U O q O s b 1 Q q Y A T H o b j D p 2 F r F i b L o T g c g Y T F V 6 1 E Q T 6 r 4 u B Z Z M q F A 8 h G 5 v F y Z C 4 + k 9 R V w K 2 E 1 a t u 5 i o O b G H K p 0 V g u c Z p Y v j q u F Y n b z i I l O q J n z S w M 7 e t j N Y j 8 t Q Y H h 4 r L F J N L E k V T O D B K 7 p S y B K k c c z o Q f H X u 7 0 H p F E 9 q u b E X 7 5 h V Y u b k N V W L T R c K a Q 4 w T x b S o s H a T D q G Y S + y / E n l t O 5 y m S t Q 7 N 4 j a J 8 S T 7 8 Q f 9 W J j j R i B l w A F E y o Y C + J D D / 8 p P v H 0 x / C v z 3 8 G r / / x T f i X 5 z + d P l r E x Q Y 9 T A w v 2 l A X X Z B Y 2 j k x v K 4 9 r M J k 6 O l j y A w J x s F M t 3 d J h V P l j x U K D m y n R c s Y L h S U Q I x I 5 6 3 y n r g W R r J T Z e 3 c 3 4 V w M I z 6 D e 1 z I j b o f o + E t c p J P L d c b D W W T 6 s t k Q l F L 6 S M T y O B m H o Y 0 i H u X C Q O e h d u M X q h U P B X 8 v G n / g 7 v X f 8 + 3 H n z 5 9 S 2 P + z D d w 5 9 E 4 9 1 P 6 K 2 C X r r i P / 6 3 n f U 3 8 x 2 B n Q 6 5 I L F M Z m x O 1 / 3 d q a t Z 7 r F 8 9 z H f / O Y a i z 9 o T / 7 E 7 U v G y d P n M C + f X v T W + c P + e 6 b 9 8 X M Z C Y 2 X i p w o f f Q k F m p e m x s l g t 6 8 N o r Z 8 p 4 k X g Z 7 z g j 0 j O g M 4 L f 7 W K g o c + O F C y + O e D V u i k W C t p s + T y Q E 4 O T q K g t V w u + B j G u c p t M R 0 N R 1 T Q g G 5 l 7 p 1 N i L N S F S N w P c 1 Z U r t P t Q M A b P O t a h e e C w l L g 5 b 9 v v P I 1 f P j q / 6 v 2 3 3 v y F + i Z 6 p Y P l E S r u x U 7 G 3 a p / W w e z Y b R / 3 H 3 v 2 P F y p U q u 5 b r S W w B y o b S f y 4 k u P H G m / C P H / 9 7 t d b 0 9 a 9 + B Q 8 8 8 G v s e f 5 5 / N Y d b 8 Y / f O x v V U + g R x 5 + S D W h Z n 0 K L g K 7 3 C 6 s 3 7 B R V a W 9 4 Y a b V L f 3 f / j H T + L + X / 9 K 1 Y 7 w + / y q l e R T T + 1 W 5 X v Z l J r v u 3 H j J j V Q S E C u W z 3 7 7 N O q 1 n p n R 4 d c 9 z 7 V j b 6 p q V n l U W U / Z w R H b W 0 d P v m J f 4 D X 6 8 F H / v I v z t x 3 W 9 s K e Z 8 n 1 X 3 V 1 d e r T G I 2 t 1 4 M 5 7 q w u x i o v h G Z l H k S Z 6 N I p s r M g m s W + H u m 5 L e j f a K H A b 3 H + 1 D d X K W k w U I g I c f E 3 q H q p h a W F z 5 9 f g g R 4 5 4 4 + n s G 4 J 8 I o m F N n X p v C q f x o F 6 p p R m p e / p I H 5 r W z V 5 X I o 9 5 u N / 3 S n o 7 p Y K G M y k t e h G d f S f 6 Y S i v V t 1 K L h Z 4 z w W 9 G x d S W 4 Q 4 G X x o x 4 f x x V v / A / 9 y 8 1 3 Y W a + R i f i d 3 / l d f O f b 3 8 R t b 3 g D H n r g f t V m s 7 S 0 T C 3 0 s o b E d d d d j y 9 / + W 7 V v P r n P / 2 J 6 h L / d 3 / / c b W f m b V 3 f + m r q k Y E a 5 6 / + 9 3 v Q b c Q 5 4 / / 5 I P p q 8 u g E V L S r d 7 Z 2 Y E v / c e / q 8 H 8 P 9 / x L u x 9 + S U V 0 l R V V a 2 i N J g + / 9 C D D 6 r X s C M e a 1 I w h C l T a 5 2 1 K j L d 6 E n c 7 O c M c x o Z H V H X W 7 G y H W 9 8 0 x 2 z 7 p s N t b P v a 7 5 + R 5 c K m R R z x g B m t 6 H J g J P g W K B T D c a p 8 C A i o Y h a 0 8 m U D p g P l E Z s R 0 q p y L W n s w W z h C N d U a W W N a y q x 6 p t K 2 Y R m Z 0 9 M m W j G X i b X U X p t M e g 1 r 6 C E Z 1 a I g j H 6 u A w V q L c 2 g x L T s k k l r v L V N a 9 G G C R U X a J L 4 h Q 9 P X T h v K E J t X 2 x q p N + K 1 V b 8 G x y a N i C M 7 0 p e V 6 0 v P P P 4 d 3 v v P d e G X / f p n V b 1 Z S h N K I P x g L u D Q 2 N q l W N + + Q c 7 L T 4 h k J w c H K 5 s a E Q w b 5 o B D h e 9 / 9 t t r O B S V P w C + i X g b 0 9 h 1 X Y 3 R k R K X M H z 9 2 D H 2 9 v a o P E U E p d 6 0 Q 4 r 7 7 f n m m 1 j o j N T K d 3 B n G l P 0 8 E 8 H R 2 t q m O s K z o 0 j 2 f b P m x U L 3 t R z A I c j 6 5 / n B 2 d y G M n O z D I J m p X L V r d S S 9 R Y D 4 w p 1 S j 6 c P c g d U 7 0 R B q d B h T r l k 4 p c G 6 P D g v F + 2 Q 6 J U m s S 1 S V J F b F e L S r k q s o 6 V D h a Y D e X y a Q w 2 / Z i V j k 9 f f R q X m j w P a j O M j O g 4 H W o 0 9 4 e 3 L n n 0 3 j / h j 8 U t c K I h 7 o f k F n B g r / a + d f q + M X A 6 Z 4 e V b n o L f / j t 9 N 7 z g 7 Z 3 e h Z d Y k x h m f T m X 4 p a f c X M l I i F z T 4 G Y r E B V 4 u 4 O Z H S k 1 K h 5 4 6 h v X X X l F Q + s b g l F 4 e J m x r n g l D m w + 0 f Y I + + c z T E V T Z K 6 C z C H l M O i R G 4 j D W M Z h 2 L p G y Q S l l N i T R f 3 w A L e s a z + y j W s V 1 r 8 V w 6 k A 3 m q 9 s w Z N d F 6 4 R O c H 7 c V i S 2 N I Q U 8 6 W J S 3 s R h I R 5 T I P x a Z R 6 6 h D X c n l E + 2 d i + x u 9 B e j M / 3 F J F R m q D a V x V U N v / n A u L i + 4 / 1 Y l 7 V o m g v a f X t O W + S 3 1 8 E k 9 h k j 3 O e 7 Z t g f x k j f G L y j X j h L S x Q R K G W U F B K 7 L i l q W O K 0 D L z V h d V + o H o 5 f L w X r e u 1 n D u / q H q M n i 8 E o 7 2 j c F W 5 8 U x f A c X T z x G U h F c 1 R r V o / m K k x M X B x S Q U Q X d 6 b v m w X H Q d P g 1 9 y o D W D Z o E m A / s E D j s 0 9 q Q Z k C 7 O h a O Y q L P I 7 a t H 6 L E o a y + F K 5 K F 0 z z V Y U R j B 8 Z R + W V W h 3 H x T A x L W p h Y A J 2 t x 0 p g 0 X F I B b a E G G 0 Z w x 9 U Q c 8 W L j d z / k A J x g u C d C h c v F c I E V c V F Q U E C l Q U u q E w b y w 6 k W Q T G z c l k G P E L H 7 Y K 9 I p C j q V t d i 7 f Z V a N + + Q u U 5 Z c j E i I Z 8 8 I Y K W x / i 1 B M V Q R g J i u o 4 N a 0 k J W 2 o Q s D F 6 m G R U F O p s w / a L h R U P z v G j I p M R J F Q r 0 J U p B d u F 4 P Z Z o N / Y v F i + 2 0 V c V U u j B j v m 0 R Z T R l W b G q B q 3 q 2 Z y 0 b D N b N h 2 B w b j n l f G B y p S E W w t S 4 H + 4 K l + q N x Y Y D h Y B h V M y 9 S r L L w A U G 6 2 l k 6 x 0 L q n x b 2 q w o t R c 5 d z 7 w / M m Q z N o X R + X b 3 B B V 4 T 2 L 4 f Q 4 M L Z / P z b f u G F B p w Q L v 7 A U 2 f T Q G O I y + 3 P d a D F 0 y q z N 5 t r Z 8 I 3 7 M D E 8 i b b 1 M 0 s w 8 y E S S a L r l W 6 s 3 T H j V m f P K U Z n L O a U Y L o 8 s T 9 4 8 W 3 8 B Q l V x O U H D j b a O g t F d N M F z T 6 1 J M q q V I 8 K P y q r y a 8 e c V 3 r x L A O 1 t E u l Y t U W l u Y k c 8 E y C t r Z 9 R E r g s d e u Y o r t y 5 F i Z W 5 1 w E J I X R b o W 7 b L a X j p I v 0 3 V k P h z b c x L t V 6 3 E c 7 1 2 J e k u J o r i 5 1 W C p t I 4 b m o P Y 2 V l f M H B x t m T 4 T 0 M b i W x U h V 1 6 D k q 9 t B 0 V D s h B 6 x l k T h 9 E i 3 r m w o m E 5 G 9 D p a I J Z Q b + 8 p r 1 h R E J j o 8 J o Y 8 8 K T m q p R c V G Y v r I W Q 0 i X h j T C j + e K S i S g S 6 l U A B p m y V S i J V G U e R e m R n X A f 3 g q 3 / J 1 V a F z A I U a P F M H E w w Q M C N Z v x k h / H L E R k U h j K Z V q z n N I v i l f A p W V D h i X W M C F F Z q Y 3 h G P x d F 1 s B c r N r T A x B X b R U A y D Z w c F o n p F j U z v T M H Q 3 5 j 3 g T C R D y B g Y 4 h 9 Z G P D S 9 O 3 A u B I q F e B V h X E 1 W q 2 Y g n g M r O 1 8 u o T E s b + e s + s g P R y I z j g b l T P Z P a Y K O E 4 n O L z Q h j T Q l O w Y i Y Q 4 f Q q Q h G J x M Y 8 8 T h O X 4 c p d V L 8 5 b x u q y t X m J O K G 9 g 2 8 a m g h a O G W r U u b c b 8 W g M V U 2 V a h 0 q H z b W R V U O V T b 4 n i d e 6 l Q T x r p d a 2 T m u P j S i S j a U J c x G E 3 N 9 S Y 6 I D h j l x 3 f B V 1 y b h 7 Q u O V N i L d q q T Z 7 + 7 Q G b O z a w Y b S J Z b k n N r n M S H S o b 1 H V V W j 5 u Y W G E x 6 G J x y o M A x S p W S 6 0 W s v 1 f T W g W L v c C F 3 G A E I V 8 Y Z X W a a s l 1 J y 4 m U w L n g g S i F M 1 0 F x n r m 4 B n Z A q r t 6 1 Q 2 z z + V J e l a E M V s T g Y 4 s K B d F 1 b R J G J 9 c u f 7 r L m J V M G L H D J z v F M f a D D Y l d r R J E w N 8 W B 6 t 6 p j m 6 s 3 N S G 9 s 1 t M J e z 4 K S Q j A 3 U W G i q g O m X a 0 a s T U H 1 r V A y E Q O d g 3 B V k b k a 2 C w u E t c r 5 0 k u K I B c Q t q I q H c s g D n c M 4 L 2 r W 3 p o 9 p x l k u 7 2 C g S 6 j J D v S u h u q 8 z v 4 j R 1 8 x N Y o l j 9 t 7 t s f 1 Z + q z Z G E j u U p H Q O 1 u i W F 0 d V 3 X 9 W J W W A Z 2 Z I v c k C r s O n n z p F J p W N M B d N e M Q Y B U 5 U 4 X 8 F Z s m 7 h E b a 5 F Q P o Y H T Q 5 N o b Z V K w F X C E K B E O x O + 5 z a g B E h 5 3 z h R i I 4 l d 3 Y + U q 3 q o m h z / L G U E I x F O h i o 0 i o y w y s x 3 B g U K v L R / u H U o a z 8 b b m K E p X / C G G p 2 f X m o / C h d Y 1 b 5 o l i W Z J p Z i o i x 5 R A Y V M B p F E q z e 2 w + 7 K H 1 B K Q h n L d a A g T N B S y D P O a f e w 8 O b 4 w L g q R l k o W G W p v G G u r U b V k Q m U 8 8 E v t h p z 3 C z 2 2 W k 0 z A / L 5 7 i 4 0 C g S 6 l W A 5 l K t i i w X Q G 0 7 7 s X k m q d x 1 H 8 L f G v u R 2 j 9 b u 2 k P I i z L H 1 C 7 K M y G d C U Q F b h i K i T i 3 U 2 Z E s a v U N e n 1 N i n g O Y k i E V i 8 J Z 7 l i S X 4 B B t G P 9 c 2 v W U + g w l Y P q I 9 N n c h G W + 0 + F 5 r r X u y c u v n Q i i o R 6 F S B 3 + B t M D j R c 8 1 m k T H X z p r a z R B d E k u T 2 c 9 K b d f A P z O 3 b R K J E o 1 E 1 q P k Q u Q F d W Q L D L 4 w h G d V E A S U f U y 5 G B s b Q t G b h 6 q 2 R S E R d L 3 N / z I e b 7 M r P Q C P i 6 r x 8 u V N 1 o v o m 8 y y h M b D 2 U q B I q M s Y H F 8 3 t 4 e x u m o m I i E b L L z C R 7 6 Z f e z l S R g r 8 w 9 g a 7 W I q h z w v V L p 6 0 U j 2 g h m 0 m j t 1 V X Q i z E T G g k j F o i r J E R 9 b j / Q P G B i K F / v 9 / u V 9 C H s t T H 4 v b N j / X j v w 2 N a c z U m u u a C 9 2 V c W z d r V u m d v D R k I o q E u s z A C I T m 0 r j K v 7 l l V X i O l y 4 b H L C c 1 Z n Z n K l q F P P H E e i d R v X V W r X e f D D Y G E W R K / d k v 0 g R X t N k N q m B z g R L d V 0 Z 1 L Y a K w w W P e z j U x g L J l T X j Y X A + 2 L q P R + Z e 2 v f 2 I y R v s k z 2 2 d w O g R / T w B J s f f y o b p K j + n B 6 T O 2 1 q i Q + l K h u A 5 1 m Y H e P H a 6 Y O 2 F x Y J E S Q p m J w d G g n C W O h A e i c D R 5 F A D P x c J M Y D C 4 Z B S v X R J H c K B M J w V T k W g X H D A U w V j 5 S e 3 2 3 2 G H A S v s / / e A b Q 0 2 W E V k t k q L S p T N x q I w e Q 0 q o Z p R s d M 6 j u v x d L P m S g K 3 v P J V 3 p x 0 n 0 Y k + F J 6 L 0 G 3 B C 6 B X U 7 y 2 T 2 1 y s p G P E I W e W 2 1 P s a Z a / b B I + Q L t x U r s q r c Z J h 3 b 9 L g S K h L l P s b B X D X 8 i 1 G K Y D 0 0 j 4 k n D W O F R a Q z w R n 0 U A g i S I R i M a m d I D f e T Y G G q u q F L 7 s s E B T x L w 9 Z R S f P A c P h j 6 8 8 q D / d h 0 e w N 0 B q M a 2 O F w H F 0 n x 1 F e Z o W 7 x C I 2 m l 5 1 8 4 j K f l Z e i o x H 4 L O Z U F 9 m g a 3 U q m y z L T / c M U t C m v Q m 7 H v P C + m t P J B T S d T I R A R 7 I v N L 3 o u B u d N P E Z c F u H h a C A I d I c Q s E S T Y w l X I F I 1 F V f W o D B n 4 S C b F s B e J Y z S a z p D D Z r D B M z m p j m d r f 5 R M U 1 6 v 2 k / w X A 7 + g 8 9 0 4 N D j p 7 H 1 j m b V H u f o s E n t D 4 j E W L 2 u E p V 1 T i G M T S 3 0 W l 1 W u K q d c N e 4 U C X H W p u d S J n k 3 K F p f P T B v 5 1 F J i K W j O F / / O r t 6 a 0 8 k D m A 0 s / Z 4 s C N j c E F u 9 5 f a B Q J d Z k g N w N 3 / u I r M 4 i L e l S + y g 1 3 a a k i A B v b m U 1 m u F x a R a j p 4 L Q a v J R K V p t N / q r d C r Z K q 6 p i R W k U j 8 f U 6 6 k + 8 s E y b e O j E 6 o e 4 o s P H c b h Z x l J v h K b b 5 v J X d p Q H 8 O Q T 4 h p 1 O 6 b x M s H n s 9 j F q s Z R 8 X 2 e e z A E + k j s z E c H E 4 / 0 z D f p 5 8 6 4 c N m i w f 2 6 W V e i r m I i w c O S S 5 o s q B k B q U 5 h K K N w O 7 u B F 3 g y g 2 e B a p S / H W N M n O z Z D F t o f q G h j M S i A + 7 w 3 5 m Q G e r g A p y a e 7 j M Z K O h O K 5 L N X G / Z X V F e h 6 3 o s d t 6 / H u m t a z p C R 5 2 U e d S 4 2 2 t a d k X Q L g e + z p U G P P 1 3 9 / 9 J 7 Z i O c m A n P O D Z i h H d a e 0 O u U W W j c k s Z H P V 2 7 F x X W O 3 3 8 4 0 i o Z Y R + P s z E J R t + q 9 q 0 r x k 5 U K k q 5 s j q n F 1 9 g B h s U c G h 6 o U 7 G Q K w 0 + P Y f K w V 8 3 Q w b 5 p G O x C G n k Q C V H 1 / D 7 f H A d D h l j 5 Y L A Y V J U i v o Y u b q v V e u Z 8 E s v v D a B m r V U 9 J 7 i u R N J Q J S Q B w 6 G Q S t 3 g 8 7 L y h Q u l h M X 2 G X t p E j r 5 L H / w 5 r f A G p 7 r t m 9 z b l W B r o z d Y 6 j V a N C o A n 0 7 x m b n e G R y p X Q m 9 i F W T y 8 q i k 6 J Z Y R r 2 y K z 9 H 9 G H u S 6 x Z l + w e D W j E T I B r 1 f j A x P x J I w l 5 h U 0 2 e C A 5 2 E o q o 2 R x L N g 4 g 3 C k v p / F V x w 6 E I P I N B 1 K 0 s T 1 / f r 9 z p t M X s D o c i Y s Y b y O c Z S Z g N u s H 9 P U H Y a 2 0 w l c w c S 4 h N 9 8 c / + T O 8 E H 9 R b d / W 8 n q 8 u e 7 f U O m I Y 1 1 t D L s 7 b b P I w k K T L W V x d K t Q L O 0 z s y H C 2 C V w n x c J t Q x A K c Q Y u B 0 i i Z b S 0 S I X l F T T Q 2 G Y S 0 0 w O W Y G q J I Y 4 b B S 1 + a T S L m I T c d h Z H H K B X L p 9 z / S h S 1 i N 5 F Q l E Z 0 R p A 4 f G S k Y c Z G y 0 U i n E B o N A x n s y O 9 Z z Z U x L q a U J i + o c N j J 6 1 K Q l 8 K q b M U F A m 1 D L C p P q q K + s 8 / d G e D d k P / l B G V Q s S S n N J a E w c 8 q N g 0 t 2 A n B z 2 L x D j n S 4 P N A 0 q P k l a H C j Q V X q j c q W y J O f j I M I y 7 6 m F I h h G N J k Q 1 N M E f F Z t L b D b h o h A h C Y c I O Z Y o z s X o i x O o 3 q G 5 u K m 2 s i q t 1 Z h E x 7 h Z F Y 5 k A i H f k 6 k q J B E T K B k Z n 6 n d v l x R J N Q y A F M r W K + b t e z Y 7 p I p G j b Z 5 t D h j 8 P C + N z P h D s O v g z W 1 0 Z R 6 5 p N K K / Y U K V r N C 9 e N q h 6 e a f F n n H o 5 9 h S r L v H i r A E K w v 5 h U B c N E 6 c n I B 9 X Z k Q Q h 2 a g 1 G x 2 6 q v r 1 J k J W h H Z U K K M q o l 3 z d X z f Q c 8 S I R l X v Z V I o n R H 1 7 N a F I q G W A V V V x e K Z 1 i I r R z T o M C 4 H a E 5 0 U J G A + 0 N v H a A K z e 7 Y k o u r l D 7 H r e 0 J U M 7 O y N a h O U d r N V + g 1 L m o Z i + 4 z V i 8 f R p 8 R Q l 1 X l d 6 a i a D I t p f o Q M i W U M l 4 C i 8 d B Z x V Z t W W 9 N U A / i Y r q 5 5 H h a 2 t 6 O V b D t A q j x o W J 5 M 8 V l b E 5 y c T m + X K G J 3 q 8 G u i L Q c k U 4 T l W O U 8 G v K 0 S R a o m g y j V e 6 p M 3 8 h T M Y E u l b P T p v I O B 9 o y 5 F Y R C L H 6 P E c m 8 L 6 t e z m M i N p L 3 f Q z D T r 6 0 Q l L i 0 S 6 n I B h x 8 z b V v L 5 1 / P G f A F s b v D B O u G O C Y O e p S k y o A S i h 4 4 m 9 W c 1 0 k w H 6 z V l r z k D H T 5 Y a m c m 0 C o r i 3 / B / w B p Q o a s n z 9 y U g S 7 l V O V R H J X W B Z 5 e U O f l y j I S C T n C Z t i 4 R a p u A w r H I m s K U h q n r j 3 r I 6 n N e 4 z 4 Z O 3 y N S I o 6 + q Q D K N r p U E O z o H q 2 5 O K W H 0 W R S f b Q Y 7 Z C R I I v B W m 4 R e 2 f u 4 A 8 O h / N 2 j q e 9 R G + i w + k Q F T A F T 1 B L + S C m T v l F 6 m k i M W c d + r K E y R D G q u o 9 2 N W q g 8 u i q b 5 F G 2 o Z g p V R u a 6 y W P e M X J y e e i n 9 D G h x b 9 e e y K 8 7 9 P Q o S t e 7 Y H J p g 3 l o a A h 1 d X U F u 9 A D P T I D t 8 4 U T 5 n y + O E f C 6 F x 9 f w 1 I y i d R k d H 4 T 0 e h 7 6 k F O W m B K o 2 l u G p 7 o t f i e h C o N L Z i 1 J 7 L 8 w G O + p L 1 q X 3 F i X U s g P J x F y n p Z J p N r I G r D y t 2 l W O l F x 3 5 P l x h E Y i i k y F L v A S y R x x M n I k j K q m h X t p R c Z i s P s d q G t 0 w 1 t R i o O 2 W h w e u T T V X C 8 E 9 D p W j T I p j 6 g 3 N A B / Z A J D / q N F C b W c w E p E j I 7 g Q u + G u v x Z u I s h m Y r J j z 3 b w 0 d p 4 f V 6 U V F R o W y c g U e H U X l V u Y p O m M + D l 4 u x f Z M w m P U o X 1 + K Y 8 8 M o E E k H t e d w t M R p L y A s 8 6 B x H R C R W s k o g l 1 H s F i M k O + V 4 c 3 b y G Y j S G s q e 4 o E m q 5 4 L o V E S V X X j h t F u m U k B 9 n f u f D U k F 7 a X R k F N U 1 1 b M k E 1 3 s v q 4 A g q N R V G 6 v g C + q R 0 A e T G L U i v K n U O 3 U g m K J w P C 0 i h W c i I Y Q h B F 2 d t d I m H D 4 7 n E M d 4 T Q t M W F N 3 5 s F U p q Z h a u W C z l 1 E T h i 8 m X K 2 h O t l T s K R J q u Y B p 7 e x a f r Z N l k k A r v m w v 2 4 u K K E C g Y B K 2 8 h d 1 G V 4 j 2 9 a h 8 A p P x q u d M B g 1 C E 4 G E L U G 1 U e r C G f B 9 F I H P G g c C e W U n F 6 j s Y Y D N V t q D L H c P f N c x P / / v i e r Q g 6 b e i e N J / p 6 P 5 a Q K m 9 v 0 i o 5 Q J G J j C i n E X / a W e E Z f J n g U f G + F k X y H 3 a 2 2 + G Z 1 q v Z k j G A m b W q O g m z 3 j y 2 M 2 e X f U X c 0 K E R y M q h q + k x T H L D M s H R l R 8 / w O H l M T K h c l l w o Y v X 5 / e e v V D k 0 4 v w K C P F p 0 S y w U M K W L P J o I 1 u V 8 4 b V G l k w 8 P m V Q E R T Z o Z z E M i Q G j j H e j W 5 0 P k k m L V t A i F o Y G B 9 X f Q s h E c M 2 J s X u L k Y n g W p K n S 3 P J 5 y L m O z v 7 7 3 K E X p d C f e k B R S a 1 r f 4 t Y l n g i u o Y j o 8 w d V z b b i l L Y F t T V A W I E i T S i 7 1 m V X 7 5 u W 6 L K h / G 4 5 w h q d b x w a j y 6 e m g W m u q q 6 + H x W I p 2 D 2 + V J R e N 5 V + 9 t p F M q V D v 2 c T p k J t 6 B y 9 v k i o 5 Y R j I q E y f W R J E h I r I p K I m b m U R i S S C k 9 K x u E 2 a 2 3 8 C R K J 9 e 0 I B q f a b D b 1 d y m u 8 b P B H 3 3 m z e l n s 2 F v m x 2 S 9 F r A m F / r p F + 0 o Z Y 5 6 B j I S C y S j I 0 C 7 M Y o d P E g S k p K l E r H B 8 n D B z 1 y J F 2 m y f T 5 B k P z e B 8 E 1 d H T Q x E c + v A z 0 I c 0 K W i t t + O K O 6 / O G 0 X x W k C R U J c R m M 3 L r F 4 S a H h o C D W 1 t Z i c m F D F V D J k o o O C j g q O 5 x t W M m H x / P 2 8 9 C L S d i N V D g 4 x Y l 3 b T z D 7 l i R a K C H x t Y C i y n c Z I e P B Y 9 G V q u p q 5 Q o n m R I w I i G 6 P E t 3 k U w E J Y l B D O b z C d p y 7 P i x f 2 A 2 m Q g u E L / W y U Q U J d Q y B 1 W + X S 0 R 2 L I C Y + l W D 0 W T K m t 3 c t o 4 p 3 U m 6 y l s a j g 3 T x u j j Z g N k p I b Y B d B g j Z c L p G K y A b w / w N y a 4 F u I S V k a A A A A A B J R U 5 E r k J g g g = = < / I m a g e > < / T o u r > < / T o u r s > < / V i s u a l i z a t i o n > 
</file>

<file path=customXml/item2.xml><?xml version="1.0" encoding="utf-8"?>
<ct:contentTypeSchema xmlns:ct="http://schemas.microsoft.com/office/2006/metadata/contentType" xmlns:ma="http://schemas.microsoft.com/office/2006/metadata/properties/metaAttributes" ct:_="" ma:_="" ma:contentTypeName="Document" ma:contentTypeID="0x010100635E810519F8464DB81EB8D073E8F8D6" ma:contentTypeVersion="11" ma:contentTypeDescription="Create a new document." ma:contentTypeScope="" ma:versionID="3f3aa7508acfd2d77a3a95653a55c0c7">
  <xsd:schema xmlns:xsd="http://www.w3.org/2001/XMLSchema" xmlns:xs="http://www.w3.org/2001/XMLSchema" xmlns:p="http://schemas.microsoft.com/office/2006/metadata/properties" xmlns:ns2="bf07c28a-81f4-41f7-8a71-b31f71551aec" xmlns:ns3="53d0b0ee-fdb7-40b4-9712-cdf210167327" targetNamespace="http://schemas.microsoft.com/office/2006/metadata/properties" ma:root="true" ma:fieldsID="4706a407044ab15171385dca864be637" ns2:_="" ns3:_="">
    <xsd:import namespace="bf07c28a-81f4-41f7-8a71-b31f71551aec"/>
    <xsd:import namespace="53d0b0ee-fdb7-40b4-9712-cdf21016732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f07c28a-81f4-41f7-8a71-b31f71551a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3d0b0ee-fdb7-40b4-9712-cdf21016732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T o u r   x m l n s : x s d = " h t t p : / / w w w . w 3 . o r g / 2 0 0 1 / X M L S c h e m a "   x m l n s : x s i = " h t t p : / / w w w . w 3 . o r g / 2 0 0 1 / X M L S c h e m a - i n s t a n c e "   N a m e = " T o u r   1 "   D e s c r i p t i o n = " S o m e   d e s c r i p t i o n   f o r   t h e   t o u r   g o e s   h e r e "   x m l n s = " h t t p : / / m i c r o s o f t . d a t a . v i s u a l i z a t i o n . e n g i n e . t o u r s / 1 . 0 " > < S c e n e s > < S c e n e   C u s t o m M a p G u i d = " 0 0 0 0 0 0 0 0 - 0 0 0 0 - 0 0 0 0 - 0 0 0 0 - 0 0 0 0 0 0 0 0 0 0 0 0 "   C u s t o m M a p I d = " 0 0 0 0 0 0 0 0 - 0 0 0 0 - 0 0 0 0 - 0 0 0 0 - 0 0 0 0 0 0 0 0 0 0 0 0 "   S c e n e I d = " b 3 a b 5 2 2 6 - 3 0 e 6 - 4 e 3 a - 9 0 0 0 - 3 4 b 5 5 4 9 7 0 0 c 5 " > < T r a n s i t i o n > M o v e T o < / T r a n s i t i o n > < E f f e c t > S t a t i o n < / E f f e c t > < T h e m e > B i n g R o a d < / T h e m e > < T h e m e W i t h L a b e l > f a l s e < / T h e m e W i t h L a b e l > < F l a t M o d e E n a b l e d > f a l s e < / F l a t M o d e E n a b l e d > < D u r a t i o n > 1 0 0 0 0 0 0 0 0 < / D u r a t i o n > < T r a n s i t i o n D u r a t i o n > 3 0 0 0 0 0 0 0 < / T r a n s i t i o n D u r a t i o n > < S p e e d > 0 . 5 < / S p e e d > < F r a m e > < C a m e r a > < L a t i t u d e > 5 3 . 4 0 2 9 3 1 9 1 4 2 7 3 4 6 6 < / L a t i t u d e > < L o n g i t u d e > - 1 0 . 0 4 6 2 9 0 7 9 0 8 2 4 9 5 8 < / L o n g i t u d e > < R o t a t i o n > 0 < / R o t a t i o n > < P i v o t A n g l e > - 0 . 3 9 6 5 4 5 3 3 7 7 7 3 7 1 3 8 1 < / P i v o t A n g l e > < D i s t a n c e > 0 . 1 0 4 8 5 7 6 0 0 0 0 0 0 0 0 0 2 < / D i s t a n c e > < / C a m e r a > < I m a g e > i V B O R w 0 K G g o A A A A N S U h E U g A A A N Q A A A B 1 C A Y A A A A 2 n s 9 T A A A A A X N S R 0 I A r s 4 c 6 Q A A A A R n Q U 1 B A A C x j w v 8 Y Q U A A A A J c E h Z c w A A B K o A A A S q A f V M / I A A A E G 6 S U R B V H h e 7 b 0 H Y F v n e S 7 8 Y E 8 C 3 H t K 1 L C s b U m W 5 R 0 7 j p M 6 u U 1 y M 5 q m a d r c 2 5 E 2 / 2 2 a 3 p u u N E 3 S N G 4 T J 2 n d z G Y 3 q 1 m O n X g 7 t r z l I c n a g x R J c W + A G M Q G / v f 5 D i C C I E i C m p S N x 4 a I M 3 B w A H z P 9 4 7 v H b q f 7 f G l U E Q R l w j t l T H o 5 G / n h A n r a 2 O o K U l o B w T 9 X g O O j 5 r S W 4 B e T k z K a H V Z k 9 j R H F X 7 H j t p V X + v q I k h l t C h Z 9 K I e F L t g k 7 O d 8 u 5 r Z X D c J v t M B m 0 c z M 4 / l I H 1 m 5 f l d 6 a j c l e L / S l D u h N F p h N K f j D O j j M K d j l k Q 2 + J / f w M 5 g M K e j V 3 i K K u E T o n j S h Y 9 y E l I z K o 8 M m T E 7 P D E k S K h t m G b B E W 3 l c / c 3 A a k y h w Z 1 A q + y / q T 2 s B j f B a 3 p D e p w c q Y M v b F d k z I b N M Z t g 2 S h v L o U + H I F F F 1 L X q X I m k U j p E I h k r g 7 4 5 X k 4 p t 2 X X p d S 7 1 U k V B G X F I m 0 N C F q X X G U 2 Z N 4 u s u C p + Q R i M 4 e n u G 4 N p g j I h U y K L E k z 0 i k D C j B s j E d 1 W H / g B m P d 1 j R c z q I R D C F 6 A Q l 4 8 x 1 8 s F V 7 U R K B G Z 0 y q e 2 z Y Y k D F m 3 Z B a + l 1 g 1 l n J / q S 1 Z J F Q R y w e D P q M a 9 B E h T j R N n l x w b 4 1 z R i 3 k d j y p w 7 P d F m 2 H Y F t T F D Z R 0 / K h M 1 K B 4 w d P I h n T o X l d Y 3 r v / L A 6 L H C 4 b O g / M Y R g K D n r u t N y j V w U C V X E s g F V K z 4 W A g 9 7 Q j O q o C 4 9 g s M y u D M q H W 2 n L Q 2 a j Z U P o 5 U b Y T T O V i c X g t F s R O O a O n h 6 B h B P c 5 l S k h I p F 0 V C F X H Z g e T J Y E r s F o J c O j h o k m 3 t m M 2 c g s M 8 d 8 B r 4 D l z p c t i W L m h C U P d 4 5 g Y 8 m A 6 k v 8 K R S 9 f E Z c d a l 0 J 5 R E k n h F V L 5 t g i 4 F e x A 1 1 M c Q n R P J U p H e m Q T V z K q K D Q S 5 H B 4 R J n 1 J e Q k q 8 X P S f G E R V S y U s V n N 6 j 4 a i h C r i s g J d 5 + t q N D I R 1 7 S I q F g C r I Y k k n y J U d v O h t G Q Q p U j i X J 7 U v 4 m l E p H M g W i O o R y S N u 4 p h 4 T / Z O Y 9 o X S e z Q U C V X E e U F m F q f X 7 e r m q H J t Z / Z Z 5 3 E Q n A 1 o J 0 W z v H x 9 3 j z M m A d 0 b 7 f p 4 9 D L S 4 z u 9 E 7 B d N y j b D e S N R + c o j 7 S G U G 3 e D b q 2 2 v h 9 / g R m A i m 9 x Q J V c R 5 Q s a Z Y J Q R N R L Q o 6 k s g R t W a N J j K S o Z Q S K 2 C C E t x v x E f L n P j J d 6 N T d 4 5 3 j h h F L u d b I m 7 Y + Y i g 4 h n P D L v S e F p H E c E B t s I T g s c 0 l V 0 1 K N / o 6 B 9 F b R h i r i H M A F 1 U p n U i 3 A 0 t b Y 2 h h V 6 z E c u F z 7 c V l T y l l A Q n V N G D H k K 9 y z R p C G 5 3 N w W v R J X F s Z g 7 4 0 h U Q y L m S a Q i Q Z S B 8 F J n w N W F V l l P d M y X v n n w S 4 s M t o i W x p F o / G 4 Z v w o 7 y u r E i o I p a O R n c c 3 r A B V 4 v 9 w n H F 8 J 9 1 t T H U u 2 b W h / K B k u v Q 4 G w j n h E I B l 0 K t S U J R c 4 M u I j r m d a h g g u 9 3 d Z F 3 e m F Y L M 9 g s p G 7 U K J V E w k 1 K B 6 n k E i a Y D N a B W y m O S e j L A Y H O k j s x G S y Y L h S H R e Z E B C m a 2 m I q G K K A y 0 P z b V x 9 A r N k s 4 r s W w V d g T q H M l M e j T Y y J o U A 4 C f Y 4 R w c E 1 N K X F 5 N G W q h R j n 7 N 7 U G Z 6 k q n O n Z h H F s z G E 6 L e J c 5 h p N a Y E l j f G I N w R S G W D I u a F 8 C E k N Z p n Z F S R K m 5 U e 5 x c W k 6 I J + r T i a R j L Q K + c J F Q h W R H 6 u q 4 k q N O z l m x A Y h k i 1 t z z A q 4 b T H g J U V W j z d Q Z E 4 G + u j m A r r 1 T r Q 9 W m 7 i U x K i m 3 y d L c d q W Q K 8 Z Q O L W V x d d 1 s 9 E w a x F 5 a n F T d k 0 a c W o K 9 l I s y a w J b 6 2 Y I l U G v d x J O m z + 9 N Q O D n G j W l 8 J q s I p N N 9 f V k I r K Q x g + I W p s u S U J n U X M M 2 v R K V H E P L C Z k s p t z K j u D J k I o z 5 1 h k z E l b V R 5 X k b 8 W t D i b F 5 0 9 P T m P R 4 0 D X g h d 8 f U G Q i K h x z F 1 p b h U z Z A b H z w Z I O j D 1 b W I R I i c n 0 R h a a S 8 u R i N e l t 2 Z A l T C U G I M 3 O q I k 0 R n I b S Q 8 8 l e 4 r b f q Y C i R X S 5 5 b t N I V p R Q R c w B 0 x R a y 2 N K n c t g Y r p H V D 2 f j K c k 6 k v W i 5 o z I y 0 Y J T 4 a M K B M V M B S v R + 6 6 B i e f e Y 5 W O u 2 Y O e G e i R M b i T l U o 2 l M + p R L g Z l 0 N a L + r c Q 6 O z Y 3 T l / h P h 8 c I o E S c q l d w j 5 j f b 0 z h x 4 p l M o E S k 2 n R i X 9 5 l Z 2 z I J U y i t v I F K V I i K a t b L T Q h j d G k D i u t T x 0 Z M c u 9 + I Z 5 8 P r W 3 i N c 8 M q k R L q 4 j i S 1 U Z k + J j a F 2 K Q R j E 2 r W T q Z I i t m q F y M X G I H Q K i q d y x L C i y + 8 h G u v f z 1 u 3 N y A 2 g o H G o U o z W X z k 4 n w h P T K L l s I d M k v d I 3 5 s K U h h k Z 5 / 7 B 3 / h e X 2 X W I h o y w T F X A a a g R A m q T S S I V Q T j h Q 7 V r G m a R 1 E m 5 R o Z M B N e n m D Z y e M g t p C w v E q o I D Q y 1 U c 6 C m F 7 Z M 3 S J M z 2 B m I 5 4 U G p p R K 3 j C v X I R i q V k o G k V w l + J e a E 2 k 6 I O D C F d C i z O Z A S o 7 8 Q X F k b w 3 g B 5 7 5 u V R i b x G Z b C n x h n S L 0 S 0 E L 4 s P p n W k o + 2 5 C P r + Y U X a H T C y V J g y N O F B p b R P b q A W l 5 i a R U n Y h i g k i v K B P L w i H M q k k I q H K R D W m V C e K K l 8 R s 7 C m K o 4 q Z 0 J s D q 7 F L I 6 4 D D J D h T Z z J 6 x R j E 6 O o + 9 o P 9 Z c 1 Y 7 y 8 n K l H i U 4 x J L p z N b M a K O 0 c c p 2 j p + B 9 h R D f x Y D M 3 O X s q h 7 c 3 t Y y 2 X K 3 I 9 8 u F R U J h F R A f n I B l N B 1 p q j K K 8 V s v n l e 6 D J K L d k K B f p l H 5 L p p h 0 T x r Q n x O p U Z R Q R c z C i T G j i h j o l L + L Q s a l 3 i o D T i f G e Z l s + g 3 K V j I Z z S L d 0 u t N M n A N b u 2 4 U R 4 G 4 Z h 6 l M r 5 M l D 5 y A b X n w p Z c 6 K a d U P D 9 J x k w v m w r 9 + s u d 3 l f p J O P Z 4 Z s 2 L 3 p B W d Q e M c V f O a 1 g g O h s x 4 v M u K J 0 d t 8 N q M M F b r 0 J N 2 T v A y j J j I J R N R J F Q R C l T 3 G O r T L H Z Q Q q R J I V J C z f L p p w m x O a a N P o x 1 j a K 6 s R L 6 7 N T W e U A 3 M 0 d g f E w G e V C 7 E h e H R 4 S Y C 0 J O 5 W v M N r 2 K W r i 6 Z X E V k G 5 9 r m X R 5 R 8 U y Z Q h U a / H i C d P W V Q 4 E + 0 4 g t / F z e 2 R M 8 R + Z c C k o t p P T Z j Q 5 z X g 5 V 4 z D g 3 l D 1 M q E q o I B b q + a f Q z u H V X W y S v i z s b d B H H J + V F M j C D Q 2 F 4 + 3 0 4 e a h b L p K C s 8 I B m 9 2 W P n N h c I l H 7 x A p Z 9 O p 6 6 U i z H G a L T F y Q Z W N E o + j l 2 k c r O t Q K D r G T G r t i w 6 U b F D i 7 B V S 0 d u Y A U O n M s j E I 5 4 Y N S l y z o e i D f U a B 1 M W N s i g Z E I e X d + c / R n N 4 L T M P y z C / i j 8 4 0 F R 5 R j T p l f r T i + / v B d e 7 x R u f + N t c K E M 1 u q F A 0 1 z k f C Q J G K H y T g / N a y H y d M l Z N M p W 8 U g b N f p k q h t q 4 E V G l H 1 D h m 8 R m 2 Q U 6 L N J z H m w + b 6 K F 7 J C Y P K g G r k i o q 4 c s z s O T 2 T W l 8 I i o R 6 D Y P q E u 2 F h e X B b P j G A v B P B n D g 1 C u I h C M q G s J m s + P q q 7 c p W 4 o P d 4 k b o P q k p E / 6 h Y s g P i n k F t s q K J L g e V G v M u 5 x S k 6 X J Y G r S m K I C 9 u G B g c R T y b Q 0 F a H l M O G 5 7 J q S R D 0 t l G l o 8 a Z X Q A m F + V 2 z Z X / y k B + U p 0 t F i S U x a S 5 U o s 4 d 4 R j o s 4 s s 6 l r d V V M D a p C k Q w B s V g U 4 / 4 x d H a e w v r 1 6 4 V A 2 j G n 0 w m z e f b g p J 1 j r E p v L A F H h k 2 z I t M 3 N 0 R R b h T R J W T T O 7 U 3 7 D 3 a j 4 n x a X j q N q p J I b t 4 C q X V o n Z Y G r z a + f x Z F i T U z l U 2 V J Q U d m N F L I z H D w c R i i 4 v R r E w Y 4 m o d k w J 1 + l S y o Z i e g L r N D B o l a 5 p 1 r v r G D N i V W U M Z r 2 o X g Y d f F N i L w 0 E 8 c p z D 6 O t r Q V W q w V X X L E W p a W l 0 G d F x 9 L O Y o h O n l C 4 B c F Q H 0 Y f E J z Q r 6 i J o l b U M B L a k F 4 H i o a i 6 D 5 8 G m v m K V S Z K Y B 5 s V E k 1 E X C c i R U L g x C G H r 4 6 J g I R P R n Z m 5 6 / 6 5 t C E F n 0 s v x u M z q O v S M B O W 8 B E 4 c P Y J A M I A d O 7 a j 1 F 0 K Q 0 4 1 I c a 9 G V z y p M B h R M l E C Z U N 1 u r b W h P R y J k W i a c O 9 m D l x l b 1 P A P W 3 q s U V Y 7 J j T E R v E + e u v i k W u L c U c S r G S Q T 4 c 8 i E 7 G 2 O o b U N J 0 P Q X g 8 H g w O D c E K P 0 a H B m A S N W / H 1 T u V y p d L J o L e O B a W T I r K W w h O e 2 a v 7 Z D M W 0 X l o w N C S b w 0 I q G I i n L I B n O q T o 6 Z 1 M I s p W 2 + M l 8 X G k u W U H G x 9 K a m Y 3 B Y j b C a i t K r U F w O E i o f S K Y G V x z + w S D i 9 i h e f H E v 6 h s b M T z m w 2 i s E o 6 y W h k n T t S V L v z Z u I C b 9 M s M L u d l p E w 0 H E M s K m S R e T 3 k D 2 N s Y B w V d e U I 2 S t Q L r Y S C 0 n 2 D k V R E R 0 U 6 a m H I W m A 3 m a A d 9 S L 6 q Y q V D T Q d z 4 D 2 q j K / d 1 v 1 m p b t E Q v u u p X M K G m I 3 H c e c 9 h + E J x R K J x H O 7 3 4 m 0 7 m v D h N 1 + p j h e x M C 4 n Q j F F g x E P b Z Y Y 6 m R g h p J e D E 4 O 4 u i x Y 6 i u q U P A u Q l 2 h 0 g k X R L h p B l m E Q c 3 t c 9 E a C + E Z D i J y X 4 f h s Y G s W Z z O w w m o 9 h D E e U i t z q s q o o Q y R W L i l 0 n + 8 x W M 0 q r X R o J 5 e s L i + 1 k T p i g L 9 F I m Q 8 k E W 2 v G 1 a G z y o 6 P R d 8 p 0 J / u Y J V P p L p h n U 1 + O I f b F O z x Y Q v g u / u 7 s I z x 0 b T Z w C H D h 3 E h / / P n + P 7 / / V d x O M 5 M S U 5 e H L 3 E / j l P b 9 I b 8 3 F d 7 / z r f S z G f j 9 f j z 2 6 C N 4 / / v e i 6 9 / 7 S v p v T P g N e l W P Z / g e + b 7 L M 8 / 9 y w + f 9 d n F / 2 c l w N y h + Z V 5 V H c 1 B B B W 0 s S u k o d n h 2 x 4 u C o C x s 3 b s D G D V f g j Z t s u H l N C j e s 1 u H W N T E V R P v U q c X X a 5 L R J M Z P T 2 F 0 d B S x U A I B U S F Z I M V W Y l N k I u w u m c R F 8 t S 2 V a O m p Q p l N e 4 z E o 0 3 a g w t T C a C w e C N p X G l 9 p 0 L W J d v W 1 M E t 6 w O K + d N I T C 8 8 3 / 9 z T + m n 8 9 B Y 4 U J d o v o 0 y J L v / L I S f z 1 W 9 e r / Q / s G 0 D 3 a E B 0 7 h T a q p z Y 1 l 6 p 9 h 8 / d h Q 7 d 1 2 L 5 q Y W f O 2 r X 8 Z T T + 7 G 1 N Q U f v O b R 3 H P P T / H 9 T f c q P b / 5 r F H E Y v F 8 P R T u 3 H s 6 F F c v f M a f O o T H 8 f A Q D + c M v N 9 9 r N 3 I h I O I x Q K 4 Z v f / D p u v O l m 5 T 3 6 1 j f / E 7 e / 8 U 3 y T i n 8 / v v / E F / 9 y p f w 0 I M P y G y a R H 9 / H 7 q 6 T q G + v g F 3 f u a f 1 P k r V q x E I B D A X 3 / 0 r 1 B W X q 4 I 1 9 f X B 4 P B g P + 4 + 9 / w 7 D N P Y 9 e 1 1 + H T n / r E m e e Z + + B 7 f / E L n 8 M v f / E L n D x x X N k K d 8 l 9 b d m y F d / 7 7 r e x Z 8 9 z u P X W 2 / D o o w 9 j 6 1 X b 1 O d f C N 2 j X E d J b y x T M I X j K l c U T l H L V F i Q g I N y V a 0 B N a 4 k 9 h 7 s Q n V F i f z u C Z i M M r A N e h n s U E 4 A p / C J K l p u u x d O 7 c r d 7 o s j E P M j a Y 1 j / 9 H 9 a L + y F c 8 9 9 y L K K 8 p k U o r B Z l s 8 s o L X o S 2 V m 3 W b C 0 r Y K m d K R T 1 k w o n O B r R o 1 l R r E y a D d o M 5 z Q v y o a B 3 4 1 e 0 u o 6 u G g 3 v v q 4 F H 3 n L l f i I q H v r W k r T e 2 f Q 2 t a m P D 8 T E + O 4 8 s r 1 y m D 9 w A f + C J / / 3 L + q 5 1 d t 2 w 6 f z 4 e d 1 + z C 6 d M 9 u O c X P 0 e J y 4 U X X 9 i j p N s / f 0 b O K y m B 0 W h E X 2 8 f j h w 5 n L 6 y h t 8 8 9 h g e f O B + H D l 8 C H / 5 V / 8 P u 5 9 4 H H v 3 v q z I O z w 8 h I r y C t x / / 6 / U u a d O d W r k a l s h 5 x 9 G R 8 d J / O S / f 4 T b 3 / R b c M i 9 U E p m n m f f x 3 P P P o O d Q v S N m z b h 1 t v e g B / I f W 3 f c T W + + M W 7 1 G d 4 / e v f o F 7 D i e F y B x d B W b a L N o d d n 4 Q + Z 8 B S Q l S U u X D T r v U 4 e v Q Y d u 9 + C j 6 / T 6 l l m b y h C k c C 0 a k U w t E s 6 S E D h 6 k R E J I F d D 6 c k O / + h T 0 v y c R 6 r U x w Z b h + 6 3 U Y H B i Q C W x Q x s P c N P R s J C I p p K Z l w M 6 T I J g N E p w 2 F L O O z w X Z U m l j f Q w 7 C y i q W R C h 9 P K F e g J R Z U c R 1 1 1 R g w / c 0 o 5 g J A a 3 d e b b T y Q S + P G P f o C P / t + / x F v f + n Y Y h B A 1 t b V q 9 q c K d 9 3 1 N + D g w Q P 4 1 X 2 / V O d n F g J X r V 6 N o E i S t 7 3 9 H b D b 7 f j B 9 7 + H T v n y f / y j H 2 K 1 H M s H j 0 f L Z + b 5 V q s V t f I + x M M P P a i k i c 2 q z X g + I d n q 1 W v w y C M P I S g k f + n F F 9 H U 3 I z f i O r 4 1 J N P Y m V 7 + 5 n n 2 f d R W V m J F 4 R Y L i H Y y P A w y o W k J P g H P / i h M 5 8 h K g a 1 y b T I d H k B w O I o V 6 V L d h G Z Q F Y O 5 c y D 3 r G M p p S L 3 P 3 k x O l J I 5 7 v s e B E 2 K x y g 3 J B q e 5 2 u X H 1 1 d v V J P P k k 8 + h o 7 M T H q 9 H h R 4 R t W 5 R 6 c b 0 8 v o U 4 l 4 t + k G 5 z N P 3 e e i Q a D D X 7 I D F Y k W J T J h u p x t t K 9 p w 9 M g x J a U W g o 7 R D + X p j T y g w 4 9 h S h l w L Y t 1 K M 4 W v B L V x m w w k H Y x F O y U O D Y w h b v v P 4 4 P 3 r 5 G f i w 9 f n N o C I O e E D 7 5 7 s 3 q e C H g b P 7 C n u e V H f S H H / j f a G 5 p S R 8 p D F T Z X G 6 3 U r v O B c N D Q x g S S f a d b 3 0 D f / O 3 H z v z / N / u / n L 6 j M L w x O O / E Z W l A p s 2 L f 4 d n K t T g h K E P y g 9 W b R Z G B 3 A h V l u k y B n / s q 5 T M u 2 m 1 J q k L H X U i a y + q q m q K r N w N C c w 0 N a O g O P 8 D W E I q H 8 X a u f Q m W r V V V o z W T y n o F s T o l 2 M R m I Y W Q 8 A P 9 o B 7 Z v 2 4 b S M k 1 T G R n W o y d q V N V j z 0 B e Q + J N T n q w b 9 9 + 3 H L L z S p X i h H m 3 p A H R 4 8 f Q 0 N D A 6 q q K p X 0 z 4 f E t E h O q 6 i Y 8 4 g A N j / j Z + J 3 U u 3 U 3 O f n A s Y z c s E 7 O 2 h + 9 y n r o m r 7 k t z m l F C d w 3 5 E Y g n U u G 1 o r i o w U C s L F P G U K q V l s 1 2 e F x s 9 3 d 2 o r q l R 9 5 L 9 / E L h X A i V q R b E m g q s / N N e G Z / 1 Q y + E s Y A e B w b N y h a 6 f m V Y G e w Z c E Y n i X h d 5 i G d G j d h Y 1 0 E + 3 c f w V T T N t S W x G V g 0 R 6 Z O 4 q o 6 n m n v P j h D / 4 b 7 / n d d y m 1 0 K C X s e K 3 4 U j c o d a 0 G N b E d B C V 1 e v x K I l + 7 7 2 / x j v e 8 T a 1 C E w b L O Z P w D s 2 h U e f f 0 Q F 1 h J 6 u U 5 p a V a t Z M G p A z 1 Y s a F F e f 7 y g Z E V s 4 q p n C M Y 7 l S Z F X F P d z x T P B Z D M V L i I u F c C M U G Y 5 Q + T B u g 5 G k Q V Y S p B Y y G L g Q c a D T U a 0 p m B k g 2 K N 1 i c o g k 4 A z f s f c k r t i e X 9 X O h s f j V b b w / n 2 v I J l M w C Y T 0 v Z t V 0 H v t 6 L H X C Z S x Y d V 1 Z r d Q T I d P H g Y W 7 d q 0 r y s t O w M O Q L + A K Y H o 3 j y w B P K G d S 2 o k X Z 3 m U i 9 T I e P o Y Z t V 7 Z f G Y 7 F 6 M y c b C k 2 f k A 3 2 G 7 S N h M 8 i K / H w b R T h R Q n a k g L 1 8 R 5 4 5 z 8 f K t r 4 3 j h K g w J B B / a E Z U 0 4 P F d p T z j K 9 Z I P k W S s f g N S j x 6 N X S y T 2 a 4 x Z Y 3 T I 4 8 1 y b c X 6 e E M O T U r D Z r L C I v d r c 2 o j W 1 l Z R 2 + r x 4 k t 7 4 S g 3 o 1 L E 3 s G h K e z b u w + 6 e E B s z v u x Y f 0 6 U Z H L h S h C p q w b N 1 t E V X M Z 0 O h o w e p N K 9 F 7 u h 9 1 9 b V i a 1 n U e a H p E C a G J 4 T 0 c V F f Y 2 c 8 j N k g N 5 f S O G A x a G X U N L W Z I U x U k w v B k t i S 8 v Q g e e D b S D 7 7 G S S e + g Q Q G E k f K e J C g W T I 5 P r Y Z I w z R o 0 2 U q a K U D S h O Q T O B x g e l P A C 7 l Y n Y u P a z J w L F i c 5 M m w + 4 w B g I q H b V a p I Q q f F z p 3 b x V 7 y 4 o V D z y L a 8 y y u 3 9 q G Y 0 d P w F n i F L W 6 e k 5 E e g b c X 9 b s Q n K K n Q i T S k 2 M R q J K V Q x H w o g b Y r j 3 v v u w 5 + U j G B D b 7 Y z h l 0 Z u g + t z A b k 6 7 D f g G b E / n z 5 l U U 6 b Q l G w y p f q + Q 1 S + / 4 T u u 0 f Q n L f 1 4 C u B 6 G r W A f d u 3 4 F n W X G p V 5 E f p y t y s e 0 B F Z w 5 Q / M C q 3 h u B 7 9 H o P K q h 3 0 H 4 L F 4 E S F v S 1 9 9 m w w u 3 R V V U w R b y H I + F V F I B n J f W a N R 4 g b m x C T y K F H e Z Y t w R m b O U h 8 / 7 z X l e N T v i n l 8 e V 1 U 0 G x r d L D g x V Y 3 e 5 0 1 M M 8 8 H n 9 O H 2 s D 7 q S F F y u E i H U l H L V N 9 b X K y / r m i t W Y 3 j a g c m o S 0 n d D f K d 0 E P J Z g T L A Q V L q O Q z / w T d H d + E r u n a 9 B 7 5 s i a O A k d + l N 6 a P 1 K C e v a d / / x P s 5 7 / 9 C c / V t t F L A x K I 5 K J O C q S g T N x e 1 U c v s g I 4 k l 6 0 u Y f n F y M z G 7 m P B 8 S 3 h S M l V l k I u Q t T d V A 3 E O D f / Z g b V q g Y C V v x + 1 2 o 7 y s H B W V 5 a h s K o M r W a Y k G B 0 N C 5 G J K H E 7 U V d V L + M n g X g s j h q R a j u 3 7 Y B T 7 0 R 7 + 0 q 1 8 L + u 0 a I a U 9 O Z 8 q x I k e V C J q K w S A m W 3 R x 4 H v q 1 b 9 c O 9 D 8 l X 7 4 N O l e j z C R N 0 D V e o 3 b n R k p 0 d 3 e J r m v A o Y M H 8 f B D D 2 H / / r 3 Y s e N q P P n k b l h t N r z 0 4 g t 4 9 J G H l T u 9 b c U K d Y 1 X K 8 7 F h u J 6 C F 3 Y s a T m l a O 6 Z 9 U b 4 Y + N w m 4 s h 9 W U 3 9 V M O 2 d g y i g q j E g 5 s Q f y I R X T i J R J J 8 8 F 3 8 8 g q u B w m J V h 5 R p y G l U i 7 l 8 Q m c v J X 5 1 V J u S g 2 H s y 7 h c j F I + b U h a 4 q 5 1 K T X Q 5 n X C X u x E L J F D f W g t P 1 K z q A L K 8 M w n l z W p g v R x Q k I T S 0 R 1 K U q W h v / U L 0 L / z 1 9 D d K F K n 9 X X p v T P I R E p Q Y n H N p 7 f 3 t O x r V d E S P / 3 p f 6 t z D h 5 4 R U U 6 / P n / 9 x d n o h q K m I 0 d z R F V T 2 6 1 S K T r R M W i + s c 8 J S b + x V J W l J l a R Q 2 a 3 7 P F 9 I W 1 N T F M y Q C k q p Y P C T F H 9 J a 5 g 9 y b 9 m i x d H F F R R I 1 E S 3 B j 3 Z V a I n B I V w 7 M j j k P a h a + t I 7 F 4 C x F L D G H H A 4 H D C a T U r V i 0 U j Z J t S 7 9 j J g 4 0 J O F k s N x S s 8 u l K W 5 E 6 c U 9 6 S x C a Q O r J j 0 H n n l m c z Y 6 U e O e 7 f k d E d g y P P / 6 Y O n b o w E E V L b F u 3 e z o 9 E s R a X C 5 4 M V e C 5 7 o t K o F R Y K p F H T l M o t W e f n s F X C Y F g g f E L A s V 4 0 8 c n v E Z q B L p F S q O h + p i M Y 6 / j s u h D o x q g 1 Y Z u k 6 6 k X C y G h J e l I o 8 S f h n 1 p Y 0 s y B n K 7 i 8 E R S s r L R Q u D 7 G d 0 i g e S 9 M i g p d 8 I / 6 S O n l j U K X 4 d K x p H a 8 1 m k J j u B y J S w J y I S 6 l P Q 1 R Q e K f F a x r m s Q 3 E Q 1 T o T o n 6 z y p C m 8 p 0 Q u 6 a t Q t M a u M a U 4 0 U u G L S f D K X p U S q 3 l + B P K 0 9 O R 0 2 q O H 6 + + n y U d l R Y k m J f m R k X v c R B n p i W z y F G G F X B B S H v w f t h y F E 4 E F J 2 l d X l V C F S 7 N h + d t / m h U V x Y f c i 4 V x D j w h m p L K D B d e j W N 2 V m b U Z M K y I N b a X g q T c T y o 8 4 4 X L g G p d S g Z 9 K i L H G F E 0 D 1 k Z n b B K H 1 M O j V x S c d 2 m e 8 K I 9 X X 5 9 U N m 3 2 b X i F g I y g N Z J j b 6 i x 1 Y t b 1 d 3 d 8 z 3 V a x o Z a f u D r L e a 2 I S w F 6 + x j + w i q m 2 W S i x 2 1 O z F 0 B S A b m k o m g R N S L z a M X M q l e S P P w l A 0 C p q x i n 6 V V x W y w W 2 F u s c w h 3 8 w 9 R + W m T 0 e M i I o E W g y 8 j 2 Q 4 h Z 9 3 h L H 9 Y 8 9 j x z 8 8 j 4 9 8 5 w k 8 d q A 7 f c b y w Z I J l Y g n E R y P I B Y + S 5 d V E W e F 5 t K 4 a j + Z D / T i T Q R Z Q C W 9 o w B k 1 p 0 W g n I m V M h g n h Y b a y p N G k q v r N 6 c 5 a I W + k m U n F t j z G D 2 / f a L z U f v H B e m C X o J V 1 T H o b c z M n 3 h y Y D 3 E f U B P z 8 2 E w Z P K f X I K 9 0 Y 9 s 5 u 5 3 m p U b D K F 5 2 O 4 6 F / O g S L y 4 j J 3 i B 6 X 5 r A p r c 1 4 / a / 2 a C O F 7 E w z o f K R z j M S T X z M 3 C T D g p K J y o + v P K 8 a 0 M 5 U D Y M H Q R L C X 2 T N 1 C F / U k I I S 5 t K D o X a A c d m j J h v S 0 i B J V r Z k f f F g h m 8 k I k r r 4 k v S M P T h 6 d x L t / c D y 9 N Q O 3 3 Y K / e 8 f M 2 u i l R s E S 6 p H P H M b 6 O x r w h r / e I C q B H p F A H H t / 3 I O T u 2 f C j 5 h 9 2 3 v 6 d H p r B p F I B J / 4 + M f S W x o + 9 6 9 3 4 n 3 v f U / e V P Z c z L c I n L 1 g T H B N q 7 u r C x / + i w / h m 9 / 4 e n r v D D L n M 6 z l F z / / W X r v 5 Q X G 2 9 G N T m c B I 8 g V o e S R j 0 w k 2 Y u 9 6 a 4 T 2 R B i L J b 1 O g d 8 H 6 5 X C Y F 0 d p F A M v h p O w 3 E j N h Y F o W e 6 5 V h 4 Z t X k 2 j z q Y n 5 o D f r o X M A / u E g w i f C S M Z n 3 z B / r 5 X t Z U K 8 Y H r P D M z L r F B Q w S n w T 3 3 l J G 7 9 i O b y P v z A A C a 6 A 0 r 0 V 6 1 w o m W 7 l g J / 9 M h h l c R H k j z 0 0 A N 4 3 S 2 3 4 o u f / x y O H T u K / f v 2 q b T x 7 d t 3 q E V d p p s z u / a 9 v / f 7 K k W d a w 3 3 3 f t L 7 N + / T x F o 3 9 6 X 8 f R T T 6 p F 3 6 G h Q b W e 9 e M f / k C l p z O 8 / z O f / i T W r r 1 C L Q 7 f c u v r V d L f d D C o E v / u / J f P Y e v W q 1 S C 4 K c / 9 Y 9 o b 1 + F 7 3 / / e z h w 4 B V M T E 6 o d A 2 H w 6 n e k / l M F w N n u 7 C r C q a k Z t j C T o G L F f L P Y N B r U N H p X B T O D o 5 V i 6 t y i Q I a n S + I A b k + s 2 N 1 J k 3 a 6 c x i d 5 F w R i 2 5 k E 4 P R U J h O 9 V R O h H m 8 0 b y l i x O M 4 w V R s R H 4 2 L f p Y S 0 2 s m 8 3 6 T Y W h u a E n h g / 4 h c f y b 6 4 + P v u k 7 7 P M s E h U k o + S 1 q V s 1 Y r z f 8 y S q 8 7 a 6 r 8 N u f 3 Y q 2 X b N r 7 Z I A 0 V g U D Q 2 N + O y / f A b X 3 3 g T 3 v f 7 f 4 D K y g p V g 4 F E y w Y J d 8 0 1 u 1 R t h h P H j + E 9 v / t 7 K p q Y i Y S Z R V 8 u A j N 1 / Y 2 / d Y c q j s J g S W Y D Z 9 a 4 C G Y F s z Z F p n I p 6 0 w 8 J h L r S 1 / 5 u i I Z r 8 0 6 F E y f 5 1 r Y z a + 7 B S + / / K I 6 d z l D S / m b A S P M C 8 F 0 V I d j o y Y V x J q b t s F B r q T I O Y A O h l P z h P w w 4 5 f S y 1 g q R P D p k E q X o T 4 y L G R Z z D M n h 0 1 1 J p G C O n Q d 6 F F 1 1 J P J F I x l O u x q W 4 3 9 n 7 s N n 7 y j C t / 5 o y v w w P t X Y k v N + Q s O P h 8 o i F C c Y a Y 9 U W V H E f U b y r D + T Y 0 Y O Z Z / 2 d t o 0 L 7 o x q Y m 3 P O L n 6 l i L S R A P r S v W q V S q J l 2 T o m R j e x F X 8 5 C m U j l 7 3 3 n W y q t P R s s z j I 5 M a G k 6 R e E p E y F Z 5 A m 4 w r 5 2 s y 1 r 7 n m G t x 7 7 z 2 q l k V d X b 3 a t x z B 9 A H m J m U c D R m V 7 s i Q S c X W M e y G g z R T n D I b N P y f 6 9 F m 8 b z S T F 5 C i Z I M F U b O f D D I d 8 q K r r w H I v O X y G 6 i p t r O i I R N i i q 4 m V 7 B R V r V Z G B 0 G 9 C 2 s U U + t x 4 D H Y P w T f i h d 8 q b y A R x x z W r s L G l D D X t 1 f B 0 9 W B r Y 7 S w f l Y X A Q U 7 J Y a P T + H x u 4 5 h 1 / 9 u h 1 4 M z 2 O P D i I W T O C O T y 2 P h d 1 w O I w f / u C / V G p 9 I f j y l + 7 G B / / s Q + m t C 4 9 z d U q w v U q 9 i 1 m 7 O p U P x Q p D l E J W m S d K 0 o l w x P E R b X 1 q K q x T T g v 2 o 7 X k n 8 s 0 d 7 d c T 1 9 Y K 6 d Z o A u f 3 d / 5 H g x U z b T y Z F E W F b W e 8 5 4 k u X d Y h 8 p a k b l n o W q e 3 N e J 1 V v b t Y V o N 2 c E b f / x F 0 9 i 7 Y 7 V 6 n v Z 3 b l 4 I P C F x p I W d i m h x k 7 5 E Q 8 l U F J j Q 3 n L 0 l P g X 6 s 4 G 0 I x U 5 d h Q y 6 x f w 7 L 4 L W b w l h R G R D p Y B L p l Z 8 F d E K w p g I b h N F e r 3 c n V A z g f M j 0 Z T o b s F Y F 1 8 S 4 0 M x m A + v c M W W r L U R Q R j 5 Q O i 6 V x L 3 H + t C 4 u k F p G 0 M d I 6 h f o x X l m R z y w u a 0 q N p + T A T M u O U v F Q q z o d I w 2 4 1 o E H W v Z U d l k U w X A S M B A 3 w q Q 1 a v p M C 6 W r 2 Q y Y z h 4 H E k U 7 N H T k z U L H r z d j R H V S u X Y b 9 R 1 Q m n 6 j d f M 7 L w h F a x 9 W x B l Z Q V Z h m K x K I s d r G V F i I K 4 w k z O V e + 0 0 F M j R Y Q K Z t G 0 + p G J P r i 6 n 7 1 Z g M 8 I 6 J D C k p r 3 B j q G V H X P t t o / n M B v z 2 u q d F 5 R C y J U E V c f P Q I K d h i Z i y o V 3 a T y W B F k 2 u L 2 B a z 9 S a T q F i M b 2 N t B T q 9 G D n B g U 7 b h q / P t n E y i O v j G J k 8 t 6 x r p 6 h 8 d H x M + O V 9 F 5 J M c u / M z e I 9 U R 1 0 y Y R s t p o w e m R C p G R C J J e w Y Q E z S A X M N p g Q G 4 i h t q 0 K o 7 1 j i I s 4 0 n t O o H 3 v O 2 H + 7 1 v Q 1 v d V O T P P B 7 1 A q H I k 8 L p V Y V y / I q J K U d + 6 O r w 0 l U 8 X P A L D 5 A P Q R U b l v h O I N 3 0 Y K W t T + m g R C + F s V D 4 K D 1 Z i p a N l d W U c V n l O + 6 l Q H B 0 x Y n D K i F p R G 9 f V 5 M / c P f l y J 1 Z s b I X R P I + h t Q h Y / a i n x 4 f y u A G l q 0 u 0 K T s P S C T a f F Q J 6 b U b O j U C g 0 n s v N I S 2 B z C R D k e H 4 o j y X J h T j 3 0 D p n r e S 2 z P J f D G U k a C 8 b R c a g T K z e u w P E X T m D b q X e q / R n E D U 4 8 e u 2 h 9 N a F h V k k 0 / V t I u W z P n P B E k o / + R h M f X c h U f 4 m + V R e G M Z / B v O x 9 0 I X n a l t z r U g r i U R L 7 / 8 k q q + e q 6 g s + F X 9 9 2 b 3 t J A b 9 5 r A Y y H a 3 T H 0 V Y e R 5 k j q c j E y j v s n 8 R u 5 N n I R 7 N 1 N X F c W R t V K f R 8 z Q u n z d j X P z s 8 o m 1 D i 9 g n / e m t p W G o e w S n D w / A 4 b Y j Y o u o y k Q 9 h 3 s x c G I I w 1 1 j G B / 0 I B L U c j X I B 4 c p i d G + c d V 9 s L a l C r W t N b C X 2 t P r W G L z t Z h g u c I C Y 6 1 J E U p v Z x 2 + F E 7 u O 4 W J g U m E / C G k 9 E m 0 b 1 o B b 6 8 X l o O f V N f O h j E R Q E n w R H r r w o C f h R w i e b L J R B R c 9 c h 8 8 o 8 R X f d D U R j r h E y / g j 5 8 C r q 4 F y l z P V I l W 9 Q 5 j J T 4 0 Q 9 / g N 9 + 6 9 v w x S / c p e r c n T x 5 E l / / 2 p e x f v 0 G 3 P 3 v X 8 S v f 3 0 f t m 3 b j m 9 / 6 x u q c C X d 1 y w Z 9 f O f / U S V Q n 7 w w f u x c c M m P P z w Q + p 1 P M Z y y k 8 8 8 T h + 8 p M f o 6 G + E W 9 / 6 1 u w b c e O Z e 3 2 z s X Z L O z S 6 B 8 P G l Q z 6 Y D M 7 q y d d 2 L E D H + U C Y M 6 J X n I J J L L P U 8 F J G b t 8 h j d 5 / T M 8 R Q 6 K j J g T 6 e x g Q m 4 K k r y 9 n d a C C P d Y 1 i 5 p U V J N 7 3 N g d o G N 0 q r 3 H B V l s A h R D F b j Y i E x K b r G s X k m A e B i S A q G 8 p R I Y / c q k X Z o D a r c q d U H X M d K u v L Y T Q Z E A 6 G E I v G l c 1 U Y i t B 5 9 H d W G n t S 7 9 q B q 7 g M f T X z p Z c 5 x O c v D b W h h H o O I m 4 R T 6 z S N Q M C i O U q H d 6 / 0 t I V r 5 F 7 d c H D 8 p U U C L q X q s 8 W o R Q W i V X k o P 9 f p i h S 2 8 M H 4 x w + O j f / L 0 q 9 M / I i D f c / i b 8 + l f 3 o n + g X 6 0 / M W J h o L 9 f F f U / 1 d m B T 3 7 q n 1 U T A J 9 v S r 3 u 6 1 / 9 M g Y H B 9 E n 1 / z U p + / E 1 + R Y d X U 1 P v C / / k i 9 5 + W C c 2 0 W M C 0 k m p z m S N O q x j I n i u T Y 2 2 9 R w b G s l M p g 1 H x q X Q a d 4 0 a x e V h Z N T m L f F N j U 3 B X u p Z E q L 7 j A 4 o 4 9 K 6 N + I y o k m s q p K / L 3 5 7 l m y 0 2 M 9 z V L p R V l 8 J d J e 9 x l q F C f J 1 V V E N 2 6 S i v L Y P Z b o E v s Q I l Q z + B J S d 9 f 8 / m n y J u v L C F g 0 Y C R h j K K p E S G 3 S s s x e e U S / C v k i B K h + n j O R M m m W 8 9 e 8 R v e J 7 i N f / K V L O j e m 9 G m 6 + 5 V Y 8 8 f j j a j 2 I C 7 E 9 P d 3 4 x n 9 + D V V C g s z i b k V l p e j e C d x 2 2 + 3 4 v f e 9 X 0 m z t 7 7 t f 6 K 7 S z u 3 o b F x 1 u u I 7 E V f 2 h S Z e t q v N f A H O z h g V i q c W t s J 6 V S J Z m b z L t S + h U T j A i g 9 U r m S z E i P R u 7 O L K T i K S S C C U R P x z H d M Y 3 + j k H U r 6 x F e V 2 Z y h z O r Q F + o c C O h Y y c 8 P b 6 o B c J v f m m D T i 1 6 R d 4 v F u P E K M x 5 J w T W / 8 T I U u D 9 o I L j O m Y H q O 2 Z v g b N 2 P 1 t l V o X F t f u F P C 2 P d 5 U e / q k K j 5 H b W t i 0 3 C 1 P G n i K 3 + G l I s A n C W 6 O / r E z X x + / j Q / / k w / u 5 v P 4 q 7 P v 9 v 6 S O v L p y v a P N 8 o P u a N c t b y h P z p n h k o J w D M R 2 C E T 3 c t q R a Q + o 5 1 K s k A G f Z 6 s Z K V F R V Q B e W c 6 e 1 + 9 W 7 u f h r m F N 7 Y t S v V 3 U r z t K f s S R w 9 j 9 5 o B M V I p 1 q V 9 Q o 6 T c L c q s D n U M Y G v L D W z t 7 k r / Q 4 L e y p S G K a V H J C / f y p e I w 9 n 8 B u l C X 2 E 5 c P 4 g j 1 v p p p O z t 2 v G z B B 0 M m Q B V r 8 d z y W u e X y h c K E K x z n m 9 O 6 5 q b 4 + K j X R l H V V L n c o 9 8 o T 1 i M Q 4 1 j S 3 O S W a T / b x L u i h 2 t E U g c U k s / o L H V i 9 f a W K g 4 y L j a K T 2 V + p Z g X o L y Q o w 4 l U R a Q L h L 7 j g 0 j E 4 2 h c X T / L G 8 m 1 O I Y m h a J T s J m 1 S f 3 o c 8 c x U r 1 5 S b l h 5 w v U E J b k N i / i 7 H G h C E V N j S l I X K O i W s e a E w k h R L 5 1 p w y o 9 j G d n n H E 7 D I x f O g k V l / V f l a L v C M i p X g 9 l i 0 u B F x 8 L j R l i t k M j I Q Y 7 h 3 B l b v W p v d q V W I p i Q P R I f i i w 3 J i C p X 2 l b C Z 3 I i N J j F q N q n A 4 E u B A u a g I p Y z S B y S i a C 0 Y E z b Q m S i e k h J N S T S j H 2 m H P q Y q v B 6 N m S i t G O A b K F k 2 i + 2 X 0 z U o k H f z C T d M 6 l 5 M e m B j M s H 6 T z Q j e 4 j P e h 8 p Q t d h 3 q E g H F U i K 2 W A U O q O s b 1 Q q Y A T H o b j D p 2 F r F i b L o T g c g Y T F V 6 1 E Q T 6 r 4 u B Z Z M q F A 8 h G 5 v F y Z C 4 + k 9 R V w K 2 E 1 a t u 5 i o O b G H K p 0 V g u c Z p Y v j q u F Y n b z i I l O q J n z S w M 7 e t j N Y j 8 t Q Y H h 4 r L F J N L E k V T O D B K 7 p S y B K k c c z o Q f H X u 7 0 H p F E 9 q u b E X 7 5 h V Y u b k N V W L T R c K a Q 4 w T x b S o s H a T D q G Y S + y / E n l t O 5 y m S t Q 7 N 4 j a J 8 S T 7 8 Q f 9 W J j j R i B l w A F E y o Y C + J D D / 8 p P v H 0 x / C v z 3 8 G r / / x T f i X 5 z + d P l r E x Q Y 9 T A w v 2 l A X X Z B Y 2 j k x v K 4 9 r M J k 6 O l j y A w J x s F M t 3 d J h V P l j x U K D m y n R c s Y L h S U Q I x I 5 6 3 y n r g W R r J T Z e 3 c 3 4 V w M I z 6 D e 1 z I j b o f o + E t c p J P L d c b D W W T 6 s t k Q l F L 6 S M T y O B m H o Y 0 i H u X C Q O e h d u M X q h U P B X 8 v G n / g 7 v X f 8 + 3 H n z 5 9 S 2 P + z D d w 5 9 E 4 9 1 P 6 K 2 C X r r i P / 6 3 n f U 3 8 x 2 B n Q 6 5 I L F M Z m x O 1 / 3 d q a t Z 7 r F 8 9 z H f / O Y a i z 9 o T / 7 E 7 U v G y d P n M C + f X v T W + c P + e 6 b 9 8 X M Z C Y 2 X i p w o f f Q k F m p e m x s l g t 6 8 N o r Z 8 p 4 k X g Z 7 z g j 0 j O g M 4 L f 7 W K g o c + O F C y + O e D V u i k W C t p s + T y Q E 4 O T q K g t V w u + B j G u c p t M R 0 N R 1 T Q g G 5 l 7 p 1 N i L N S F S N w P c 1 Z U r t P t Q M A b P O t a h e e C w l L g 5 b 9 v v P I 1 f P j q / 6 v 2 3 3 v y F + i Z 6 p Y P l E S r u x U 7 G 3 a p / W w e z Y b R / 3 H 3 v 2 P F y p U q u 5 b r S W w B y o b S f y 4 k u P H G m / C P H / 9 7 t d b 0 9 a 9 + B Q 8 8 8 G v s e f 5 5 / N Y d b 8 Y / f O x v V U + g R x 5 + S D W h Z n 0 K L g K 7 3 C 6 s 3 7 B R V a W 9 4 Y a b V L f 3 f / j H T + L + X / 9 K 1 Y 7 w + / y q l e R T T + 1 W 5 X v Z l J r v u 3 H j J j V Q S E C u W z 3 7 7 N O q 1 n p n R 4 d c 9 z 7 V j b 6 p q V n l U W U / Z w R H b W 0 d P v m J f 4 D X 6 8 F H / v I v z t x 3 W 9 s K e Z 8 n 1 X 3 V 1 d e r T G I 2 t 1 4 M 5 7 q w u x i o v h G Z l H k S Z 6 N I p s r M g m s W + H u m 5 L e j f a K H A b 3 H + 1 D d X K W k w U I g I c f E 3 q H q p h a W F z 5 9 f g g R 4 5 4 4 + n s G 4 J 8 I o m F N n X p v C q f x o F 6 p p R m p e / p I H 5 r W z V 5 X I o 9 5 u N / 3 S n o 7 p Y K G M y k t e h G d f S f 6 Y S i v V t 1 K L h Z 4 z w W 9 G x d S W 4 Q 4 G X x o x 4 f x x V v / A / 9 y 8 1 3 Y W a + R i f i d 3 / l d f O f b 3 8 R t b 3 g D H n r g f t V m s 7 S 0 T C 3 0 s o b E d d d d j y 9 / + W 7 V v P r n P / 2 J 6 h L / d 3 / / c b W f m b V 3 f + m r q k Y E a 5 6 / + 9 3 v Q b c Q 5 4 / / 5 I P p q 8 u g E V L S r d 7 Z 2 Y E v / c e / q 8 H 8 P 9 / x L u x 9 + S U V 0 l R V V a 2 i N J g + / 9 C D D 6 r X s C M e a 1 I w h C l T a 5 2 1 K j L d 6 E n c 7 O c M c x o Z H V H X W 7 G y H W 9 8 0 x 2 z 7 p s N t b P v a 7 5 + R 5 c K m R R z x g B m t 6 H J g J P g W K B T D c a p 8 C A i o Y h a 0 8 m U D p g P l E Z s R 0 q p y L W n s w W z h C N d U a W W N a y q x 6 p t K 2 Y R m Z 0 9 M m W j G X i b X U X p t M e g 1 r 6 C E Z 1 a I g j H 6 u A w V q L c 2 g x L T s k k l r v L V N a 9 G G C R U X a J L 4 h Q 9 P X T h v K E J t X 2 x q p N + K 1 V b 8 G x y a N i C M 7 0 p e V 6 0 v P P P 4 d 3 v v P d e G X / f p n V b 1 Z S h N K I P x g L u D Q 2 N q l W N + + Q c 7 L T 4 h k J w c H K 5 s a E Q w b 5 o B D h e 9 / 9 t t r O B S V P w C + i X g b 0 9 h 1 X Y 3 R k R K X M H z 9 2 D H 2 9 v a o P E U E p d 6 0 Q 4 r 7 7 f n m m 1 j o j N T K d 3 B n G l P 0 8 E 8 H R 2 t q m O s K z o 0 j 2 f b P m x U L 3 t R z A I c j 6 5 / n B 2 d y G M n O z D I J m p X L V r d S S 9 R Y D 4 w p 1 S j 6 c P c g d U 7 0 R B q d B h T r l k 4 p c G 6 P D g v F + 2 Q 6 J U m s S 1 S V J F b F e L S r k q s o 6 V D h a Y D e X y a Q w 2 / Z i V j k 9 f f R q X m j w P a j O M j O g 4 H W o 0 9 4 e 3 L n n 0 3 j / h j 8 U t c K I h 7 o f k F n B g r / a + d f q + M X A 6 Z 4 e V b n o L f / j t 9 N 7 z g 7 Z 3 e h Z d Y k x h m f T m X 4 p a f c X M l I i F z T 4 G Y r E B V 4 u 4 O Z H S k 1 K h 5 4 6 h v X X X l F Q + s b g l F 4 e J m x r n g l D m w + 0 f Y I + + c z T E V T Z K 6 C z C H l M O i R G 4 j D W M Z h 2 L p G y Q S l l N i T R f 3 w A L e s a z + y j W s V 1 r 8 V w 6 k A 3 m q 9 s w Z N d F 6 4 R O c H 7 c V i S 2 N I Q U 8 6 W J S 3 s R h I R 5 T I P x a Z R 6 6 h D X c n l E + 2 d i + x u 9 B e j M / 3 F J F R m q D a V x V U N v / n A u L i + 4 / 1 Y l 7 V o m g v a f X t O W + S 3 1 8 E k 9 h k j 3 O e 7 Z t g f x k j f G L y j X j h L S x Q R K G W U F B K 7 L i l q W O K 0 D L z V h d V + o H o 5 f L w X r e u 1 n D u / q H q M n i 8 E o 7 2 j c F W 5 8 U x f A c X T z x G U h F c 1 R r V o / m K k x M X B x S Q U Q X d 6 b v m w X H Q d P g 1 9 y o D W D Z o E m A / s E D j s 0 9 q Q Z k C 7 O h a O Y q L P I 7 a t H 6 L E o a y + F K 5 K F 0 z z V Y U R j B 8 Z R + W V W h 3 H x T A x L W p h Y A J 2 t x 0 p g 0 X F I B b a E G G 0 Z w x 9 U Q c 8 W L j d z / k A J x g u C d C h c v F c I E V c V F Q U E C l Q U u q E w b y w 6 k W Q T G z c l k G P E L H 7 Y K 9 I p C j q V t d i 7 f Z V a N + + Q u U 5 Z c j E i I Z 8 8 I Y K W x / i 1 B M V Q R g J i u o 4 N a 0 k J W 2 o Q s D F 6 m G R U F O p s w / a L h R U P z v G j I p M R J F Q r 0 J U p B d u F 4 P Z Z o N / Y v F i + 2 0 V c V U u j B j v m 0 R Z T R l W b G q B q 3 q 2 Z y 0 b D N b N h 2 B w b j n l f G B y p S E W w t S 4 H + 4 K l + q N x Y Y D h Y B h V M y 9 S r L L w A U G 6 2 l k 6 x 0 L q n x b 2 q w o t R c 5 d z 7 w / M m Q z N o X R + X b 3 B B V 4 T 2 L 4 f Q 4 M L Z / P z b f u G F B p w Q L v 7 A U 2 f T Q G O I y + 3 P d a D F 0 y q z N 5 t r Z 8 I 3 7 M D E 8 i b b 1 M 0 s w 8 y E S S a L r l W 6 s 3 T H j V m f P K U Z n L O a U Y L o 8 s T 9 4 8 W 3 8 B Q l V x O U H D j b a O g t F d N M F z T 6 1 J M q q V I 8 K P y q r y a 8 e c V 3 r x L A O 1 t E u l Y t U W l u Y k c 8 E y C t r Z 9 R E r g s d e u Y o r t y 5 F i Z W 5 1 w E J I X R b o W 7 b L a X j p I v 0 3 V k P h z b c x L t V 6 3 E c 7 1 2 J e k u J o r i 5 1 W C p t I 4 b m o P Y 2 V l f M H B x t m T 4 T 0 M b i W x U h V 1 6 D k q 9 t B 0 V D s h B 6 x l k T h 9 E i 3 r m w o m E 5 G 9 D p a I J Z Q b + 8 p r 1 h R E J j o 8 J o Y 8 8 K T m q p R c V G Y v r I W Q 0 i X h j T C j + e K S i S g S 6 l U A B p m y V S i J V G U e R e m R n X A f 3 g q 3 / J 1 V a F z A I U a P F M H E w w Q M C N Z v x k h / H L E R k U h j K Z V q z n N I v i l f A p W V D h i X W M C F F Z q Y 3 h G P x d F 1 s B c r N r T A x B X b R U A y D Z w c F o n p F j U z v T M H Q 3 5 j 3 g T C R D y B g Y 4 h 9 Z G P D S 9 O 3 A u B I q F e B V h X E 1 W q 2 Y g n g M r O 1 8 u o T E s b + e s + s g P R y I z j g b l T P Z P a Y K O E 4 n O L z Q h j T Q l O w Y i Y Q 4 f Q q Q h G J x M Y 8 8 T h O X 4 c p d V L 8 5 b x u q y t X m J O K G 9 g 2 8 a m g h a O G W r U u b c b 8 W g M V U 2 V a h 0 q H z b W R V U O V T b 4 n i d e 6 l Q T x r p d a 2 T m u P j S i S j a U J c x G E 3 N 9 S Y 6 I D h j l x 3 f B V 1 y b h 7 Q u O V N i L d q q T Z 7 + 7 Q G b O z a w Y b S J Z b k n N r n M S H S o b 1 H V V W j 5 u Y W G E x 6 G J x y o M A x S p W S 6 0 W s v 1 f T W g W L v c C F 3 G A E I V 8 Y Z X W a a s l 1 J y 4 m U w L n g g S i F M 1 0 F x n r m 4 B n Z A q r t 6 1 Q 2 z z + V J e l a E M V s T g Y 4 s K B d F 1 b R J G J 9 c u f 7 r L m J V M G L H D J z v F M f a D D Y l d r R J E w N 8 W B 6 t 6 p j m 6 s 3 N S G 9 s 1 t M J e z 4 K S Q j A 3 U W G i q g O m X a 0 a s T U H 1 r V A y E Q O d g 3 B V k b k a 2 C w u E t c r 5 0 k u K I B c Q t q I q H c s g D n c M 4 L 2 r W 3 p o 9 p x l k u 7 2 C g S 6 j J D v S u h u q 8 z v 4 j R 1 8 x N Y o l j 9 t 7 t s f 1 Z + q z Z G E j u U p H Q O 1 u i W F 0 d V 3 X 9 W J W W A Z 2 Z I v c k C r s O n n z p F J p W N M B d N e M Q Y B U 5 U 4 X 8 F Z s m 7 h E b a 5 F Q P o Y H T Q 5 N o b Z V K w F X C E K B E O x O + 5 z a g B E h 5 3 z h R i I 4 l d 3 Y + U q 3 q o m h z / L G U E I x F O h i o 0 i o y w y s x 3 B g U K v L R / u H U o a z 8 b b m K E p X / C G G p 2 f X m o / C h d Y 1 b 5 o l i W Z J p Z i o i x 5 R A Y V M B p F E q z e 2 w + 7 K H 1 B K Q h n L d a A g T N B S y D P O a f e w 8 O b 4 w L g q R l k o W G W p v G G u r U b V k Q m U 8 8 E v t h p z 3 C z 2 2 W k 0 z A / L 5 7 i 4 0 C g S 6 l W A 5 l K t i i w X Q G 0 7 7 s X k m q d x 1 H 8 L f G v u R 2 j 9 b u 2 k P I i z L H 1 C 7 K M y G d C U Q F b h i K i T i 3 U 2 Z E s a v U N e n 1 N i n g O Y k i E V i 8 J Z 7 l i S X 4 B B t G P 9 c 2 v W U + g w l Y P q I 9 N n c h G W + 0 + F 5 r r X u y c u v n Q i i o R 6 F S B 3 + B t M D j R c 8 1 m k T H X z p r a z R B d E k u T 2 c 9 K b d f A P z O 3 b R K J E o 1 E 1 q P k Q u Q F d W Q L D L 4 w h G d V E A S U f U y 5 G B s b Q t G b h 6 q 2 R S E R d L 3 N / z I e b 7 M r P Q C P i 6 r x 8 u V N 1 o v o m 8 y y h M b D 2 U q B I q M s Y H F 8 3 t 4 e x u m o m I i E b L L z C R 7 6 Z f e z l S R g r 8 w 9 g a 7 W I q h z w v V L p 6 0 U j 2 g h m 0 m j t 1 V X Q i z E T G g k j F o i r J E R 9 b j / Q P G B i K F / v 9 / u V 9 C H s t T H 4 v b N j / X j v w 2 N a c z U m u u a C 9 2 V c W z d r V u m d v D R k I o q E u s z A C I T m 0 r j K v 7 l l V X i O l y 4 b H L C c 1 Z n Z n K l q F P P H E e i d R v X V W r X e f D D Y G E W R K / d k v 0 g R X t N k N q m B z g R L d V 0 Z 1 L Y a K w w W P e z j U x g L J l T X j Y X A + 2 L q P R + Z e 2 v f 2 I y R v s k z 2 2 d w O g R / T w B J s f f y o b p K j + n B 6 T O 2 1 q i Q + l K h u A 5 1 m Y H e P H a 6 Y O 2 F x Y J E S Q p m J w d G g n C W O h A e i c D R 5 F A D P x c J M Y D C 4 Z B S v X R J H c K B M J w V T k W g X H D A U w V j 5 S e 3 2 3 2 G H A S v s / / e A b Q 0 2 W E V k t k q L S p T N x q I w e Q 0 q o Z p R s d M 6 j u v x d L P m S g K 3 v P J V 3 p x 0 n 0 Y k + F J 6 L 0 G 3 B C 6 B X U 7 y 2 T 2 1 y s p G P E I W e W 2 1 P s a Z a / b B I + Q L t x U r s q r c Z J h 3 b 9 L g S K h L l P s b B X D X 8 i 1 G K Y D 0 0 j 4 k n D W O F R a Q z w R n 0 U A g i S I R i M a m d I D f e T Y G G q u q F L 7 s s E B T x L w 9 Z R S f P A c P h j 6 8 8 q D / d h 0 e w N 0 B q M a 2 O F w H F 0 n x 1 F e Z o W 7 x C I 2 m l 5 1 8 4 j K f l Z e i o x H 4 L O Z U F 9 m g a 3 U q m y z L T / c M U t C m v Q m 7 H v P C + m t P J B T S d T I R A R 7 I v N L 3 o u B u d N P E Z c F u H h a C A I d I c Q s E S T Y w l X I F I 1 F V f W o D B n 4 S C b F s B e J Y z S a z p D D Z r D B M z m p j m d r f 5 R M U 1 6 v 2 k / w X A 7 + g 8 9 0 4 N D j p 7 H 1 j m b V H u f o s E n t D 4 j E W L 2 u E p V 1 T i G M T S 3 0 W l 1 W u K q d c N e 4 U C X H W p u d S J n k 3 K F p f P T B v 5 1 F J i K W j O F / / O r t 6 a 0 8 k D m A 0 s / Z 4 s C N j c E F u 9 5 f a B Q J d Z k g N w N 3 / u I r M 4 i L e l S + y g 1 3 a a k i A B v b m U 1 m u F x a R a j p 4 L Q a v J R K V p t N / q r d C r Z K q 6 p i R W k U j 8 f U 6 6 k + 8 s E y b e O j E 6 o e 4 o s P H c b h Z x l J v h K b b 5 v J X d p Q H 8 O Q T 4 h p 1 O 6 b x M s H n s 9 j F q s Z R 8 X 2 e e z A E + k j s z E c H E 4 / 0 z D f p 5 8 6 4 c N m i w f 2 6 W V e i r m I i w c O S S 5 o s q B k B q U 5 h K K N w O 7 u B F 3 g y g 2 e B a p S / H W N M n O z Z D F t o f q G h j M S i A + 7 w 3 5 m Q G e r g A p y a e 7 j M Z K O h O K 5 L N X G / Z X V F e h 6 3 o s d t 6 / H u m t a z p C R 5 2 U e d S 4 2 2 t a d k X Q L g e + z p U G P P 1 3 9 / 9 J 7 Z i O c m A n P O D Z i h H d a e 0 O u U W W j c k s Z H P V 2 7 F x X W O 3 3 8 4 0 i o Z Y R + P s z E J R t + q 9 q 0 r x k 5 U K k q 5 s j q n F 1 9 g B h s U c G h 6 o U 7 G Q K w 0 + P Y f K w V 8 3 Q w b 5 p G O x C G n k Q C V H 1 / D 7 f H A d D h l j 5 Y L A Y V J U i v o Y u b q v V e u Z 8 E s v v D a B m r V U 9 J 7 i u R N J Q J S Q B w 6 G Q S t 3 g 8 7 L y h Q u l h M X 2 G X t p E j r 5 L H / w 5 r f A G p 7 r t m 9 z b l W B r o z d Y 6 j V a N C o A n 0 7 x m b n e G R y p X Q m 9 i F W T y 8 q i k 6 J Z Y R r 2 y K z 9 H 9 G H u S 6 x Z l + w e D W j E T I B r 1 f j A x P x J I w l 5 h U 0 2 e C A 5 2 E o q o 2 R x L N g 4 g 3 C k v p / F V x w 6 E I P I N B 1 K 0 s T 1 / f r 9 z p t M X s D o c i Y s Y b y O c Z S Z g N u s H 9 P U H Y a 2 0 w l c w c S 4 h N 9 8 c / + T O 8 E H 9 R b d / W 8 n q 8 u e 7 f U O m I Y 1 1 t D L s 7 b b P I w k K T L W V x d K t Q L O 0 z s y H C 2 C V w n x c J t Q x A K c Q Y u B 0 i i Z b S 0 S I X l F T T Q 2 G Y S 0 0 w O W Y G q J I Y 4 b B S 1 + a T S L m I T c d h Z H H K B X L p 9 z / S h S 1 i N 5 F Q l E Z 0 R p A 4 f G S k Y c Z G y 0 U i n E B o N A x n s y O 9 Z z Z U x L q a U J i + o c N j J 6 1 K Q l 8 K q b M U F A m 1 D L C p P q q K + s 8 / d G e D d k P / l B G V Q s S S n N J a E w c 8 q N g 0 t 2 A n B z 2 L x D j n S 4 P N A 0 q P k l a H C j Q V X q j c q W y J O f j I M I y 7 6 m F I h h G N J k Q 1 N M E f F Z t L b D b h o h A h C Y c I O Z Y o z s X o i x O o 3 q G 5 u K m 2 s i q t 1 Z h E x 7 h Z F Y 5 k A i H f k 6 k q J B E T K B k Z n 6 n d v l x R J N Q y A F M r W K + b t e z Y 7 p I p G j b Z 5 t D h j 8 P C + N z P h D s O v g z W 1 0 Z R 6 5 p N K K / Y U K V r N C 9 e N q h 6 e a f F n n H o 5 9 h S r L v H i r A E K w v 5 h U B c N E 6 c n I B 9 X Z k Q Q h 2 a g 1 G x 2 6 q v r 1 J k J W h H Z U K K M q o l 3 z d X z f Q c 8 S I R l X v Z V I o n R H 1 7 N a F I q G W A V V V x e K Z 1 i I r R z T o M C 4 H a E 5 0 U J G A + 0 N v H a A K z e 7 Y k o u r l D 7 H r e 0 J U M 7 O y N a h O U d r N V + g 1 L m o Z i + 4 z V i 8 f R p 8 R Q l 1 X l d 6 a i a D I t p f o Q M i W U M l 4 C i 8 d B Z x V Z t W W 9 N U A / i Y r q 5 5 H h a 2 t 6 O V b D t A q j x o W J 5 M 8 V l b E 5 y c T m + X K G J 3 q 8 G u i L Q c k U 4 T l W O U 8 G v K 0 S R a o m g y j V e 6 p M 3 8 h T M Y E u l b P T p v I O B 9 o y 5 F Y R C L H 6 P E c m 8 L 6 t e z m M i N p L 3 f Q z D T r 6 0 Q l L i 0 S 6 n I B h x 8 z b V v L 5 1 / P G f A F s b v D B O u G O C Y O e p S k y o A S i h 4 4 m 9 W c 1 0 k w H 6 z V l r z k D H T 5 Y a m c m 0 C o r i 3 / B / w B p Q o a s n z 9 y U g S 7 l V O V R H J X W B Z 5 e U O f l y j I S C T n C Z t i 4 R a p u A w r H I m s K U h q n r j 3 r I 6 n N e 4 z 4 Z O 3 y N S I o 6 + q Q D K N r p U E O z o H q 2 5 O K W H 0 W R S f b Q Y 7 Z C R I I v B W m 4 R e 2 f u 4 A 8 O h / N 2 j q e 9 R G + i w + k Q F T A F T 1 B L + S C m T v l F 6 m k i M W c d + r K E y R D G q u o 9 2 N W q g 8 u i q b 5 F G 2 o Z g p V R u a 6 y W P e M X J y e e i n 9 D G h x b 9 e e y K 8 7 9 P Q o S t e 7 Y H J p g 3 l o a A h 1 d X U F u 9 A D P T I D t 8 4 U T 5 n y + O E f C 6 F x 9 f w 1 I y i d R k d H 4 T 0 e h 7 6 k F O W m B K o 2 l u G p 7 o t f i e h C o N L Z i 1 J 7 L 8 w G O + p L 1 q X 3 F i X U s g P J x F y n p Z J p N r I G r D y t 2 l W O l F x 3 5 P l x h E Y i i k y F L v A S y R x x M n I k j K q m h X t p R c Z i s P s d q G t 0 w 1 t R i o O 2 W h w e u T T V X C 8 E 9 D p W j T I p j 6 g 3 N A B / Z A J D / q N F C b W c w E p E j I 7 g Q u + G u v x Z u I s h m Y r J j z 3 b w 0 d p 4 f V 6 U V F R o W y c g U e H U X l V u Y p O m M + D l 4 u x f Z M w m P U o X 1 + K Y 8 8 M o E E k H t e d w t M R p L y A s 8 6 B x H R C R W s k o g l 1 H s F i M k O + V 4 c 3 b y G Y j S G s q e 4 o E m q 5 4 L o V E S V X X j h t F u m U k B 9 n f u f D U k F 7 a X R k F N U 1 1 b M k E 1 3 s v q 4 A g q N R V G 6 v g C + q R 0 A e T G L U i v K n U O 3 U g m K J w P C 0 i h W c i I Y Q h B F 2 d t d I m H D 4 7 n E M d 4 T Q t M W F N 3 5 s F U p q Z h a u W C z l 1 E T h i 8 m X K 2 h O t l T s K R J q u Y B p 7 e x a f r Z N l k k A r v m w v 2 4 u K K E C g Y B K 2 8 h d 1 G V 4 j 2 9 a h 8 A p P x q u d M B g 1 C E 4 G E L U G 1 U e r C G f B 9 F I H P G g c C e W U n F 6 j s Y Y D N V t q D L H c P f N c x P / / v i e r Q g 6 b e i e N J / p 6 P 5 a Q K m 9 v 0 i o 5 Q J G J j C i n E X / a W e E Z f J n g U f G + F k X y H 3 a 2 2 + G Z 1 q v Z k j G A m b W q O g m z 3 j y 2 M 2 e X f U X c 0 K E R y M q h q + k x T H L D M s H R l R 8 / w O H l M T K h c l l w o Y v X 5 / e e v V D k 0 4 v w K C P F p 0 S y w U M K W L P J o I 1 u V 8 4 b V G l k w 8 P m V Q E R T Z o Z z E M i Q G j j H e j W 5 0 P k k m L V t A i F o Y G B 9 X f Q s h E c M 2 J s X u L k Y n g W p K n S 3 P J 5 y L m O z v 7 7 3 K E X p d C f e k B R S a 1 r f 4 t Y l n g i u o Y j o 8 w d V z b b i l L Y F t T V A W I E i T S i 7 1 m V X 7 5 u W 6 L K h / G 4 5 w h q d b x w a j y 6 e m g W m u q q 6 + H x W I p 2 D 2 + V J R e N 5 V + 9 t p F M q V D v 2 c T p k J t 6 B y 9 v k i o 5 Y R j I q E y f W R J E h I r I p K I m b m U R i S S C k 9 K x u E 2 a 2 3 8 C R K J 9 e 0 I B q f a b D b 1 d y m u 8 b P B H 3 3 m z e l n s 2 F v m x 2 S 9 F r A m F / r p F + 0 o Z Y 5 6 B j I S C y S j I 0 C 7 M Y o d P E g S k p K l E r H B 8 n D B z 1 y J F 2 m y f T 5 B k P z e B 8 E 1 d H T Q x E c + v A z 0 I c 0 K W i t t + O K O 6 / O G 0 X x W k C R U J c R m M 3 L r F 4 S a H h o C D W 1 t Z i c m F D F V D J k o o O C j g q O 5 x t W M m H x / P 2 8 9 C L S d i N V D g 4 x Y l 3 b T z D 7 l i R a K C H x t Y C i y n c Z I e P B Y 9 G V q u p q 5 Q o n m R I w I i G 6 P E t 3 k U w E J Y l B D O b z C d p y 7 P i x f 2 A 2 m Q g u E L / W y U Q U J d Q y B 1 W + X S 0 R 2 L I C Y + l W D 0 W T K m t 3 c t o 4 p 3 U m 6 y l s a j g 3 T x u j j Z g N k p I b Y B d B g j Z c L p G K y A b w / w N y a 4 F u I S V k a A 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 G u i d = " 7 e 6 a 1 1 4 e - a f a 9 - 4 6 3 4 - a c a d - c 3 d 0 d a 6 1 e 0 a 1 "   R e v = " 3 "   R e v G u i d = " e e 6 d e 8 f 0 - e 7 7 d - 4 3 0 6 - b 7 7 8 - 2 0 c a 3 d 1 b 4 1 8 e "   V i s i b l e = " t r u e "   I n s t O n l y = " f a l s e " & g t ; & l t ; G e o V i s   V i s i b l e = " t r u e "   L a y e r C o l o r S e t = " f a l s e "   R e g i o n S h a d i n g M o d e S e t = " f a l s e "   R e g i o n S h a d i n g M o d e = " G l o b a l "   T T T e m p l a t e = " B a s i c "   V i s u a l T y p e = " P i e C h a r t "   N u l l s = " f a l s e "   Z e r o s = " t r u e "   N e g a t i v e s = " t r u e " 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e x & g t ; 4 & 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 M o d e l Q u e r y N a m e = " ' T a b l e 5 ' [ L a t i t u d e ] " & g t ; & l t ; T a b l e   M o d e l N a m e = " T a b l e 5 "   N a m e I n S o u r c e = " T a b l e 5 "   V i s i b l e = " t r u e "   L a s t R e f r e s h = " 0 0 0 1 - 0 1 - 0 1 T 0 0 : 0 0 : 0 0 "   / & g t ; & l t ; / G e o C o l u m n & g t ; & l t ; G e o C o l u m n   N a m e = " L o n g i t u d e "   V i s i b l e = " t r u e "   D a t a T y p e = " D o u b l e "   M o d e l Q u e r y N a m e = " ' T a b l e 5 ' [ L o n g i t u d e ] " & g t ; & l t ; T a b l e   M o d e l N a m e = " T a b l e 5 "   N a m e I n S o u r c e = " T a b l e 5 "   V i s i b l e = " t r u e "   L a s t R e f r e s h = " 0 0 0 1 - 0 1 - 0 1 T 0 0 : 0 0 : 0 0 "   / & g t ; & l t ; / G e o C o l u m n & g t ; & l t ; / G e o C o l u m n s & g t ; & l t ; L a t i t u d e   N a m e = " L a t i t u d e "   V i s i b l e = " t r u e "   D a t a T y p e = " D o u b l e "   M o d e l Q u e r y N a m e = " ' T a b l e 5 ' [ L a t i t u d e ] " & g t ; & l t ; T a b l e   M o d e l N a m e = " T a b l e 5 "   N a m e I n S o u r c e = " T a b l e 5 "   V i s i b l e = " t r u e "   L a s t R e f r e s h = " 0 0 0 1 - 0 1 - 0 1 T 0 0 : 0 0 : 0 0 "   / & g t ; & l t ; / L a t i t u d e & g t ; & l t ; L o n g i t u d e   N a m e = " L o n g i t u d e "   V i s i b l e = " t r u e "   D a t a T y p e = " D o u b l e "   M o d e l Q u e r y N a m e = " ' T a b l e 5 ' [ L o n g i t u d e ] " & g t ; & l t ; T a b l e   M o d e l N a m e = " T a b l e 5 "   N a m e I n S o u r c e = " T a b l e 5 "   V i s i b l e = " t r u e "   L a s t R e f r e s h = " 0 0 0 1 - 0 1 - 0 1 T 0 0 : 0 0 : 0 0 "   / & g t ; & l t ; / L o n g i t u d e & g t ; & l t ; I s X Y C o o r d s & g t ; f a l s e & l t ; / I s X Y C o o r d s & g t ; & l t ; / L a t L o n g & g t ; & l t ; M e a s u r e s & g t ; & l t ; M e a s u r e   N a m e = " C l u s t e r / T e r m i n a l "   V i s i b l e = " t r u e "   D a t a T y p e = " S t r i n g "   M o d e l Q u e r y N a m e = " ' T a b l e 5 ' [ C l u s t e r / T e r m i n a l ] " & g t ; & l t ; T a b l e   M o d e l N a m e = " T a b l e 5 "   N a m e I n S o u r c e = " T a b l e 5 "   V i s i b l e = " t r u e "   L a s t R e f r e s h = " 0 0 0 1 - 0 1 - 0 1 T 0 0 : 0 0 : 0 0 "   / & g t ; & l t ; / M e a s u r e & g t ; & l t ; / M e a s u r e s & g t ; & l t ; M e a s u r e A F s & g t ; & l t ; A g g r e g a t i o n F u n c t i o n & g t ; C o u n t & l t ; / A g g r e g a t i o n F u n c t i o n & g t ; & l t ; / M e a s u r e A F s & g t ; & l t ; C a t e g o r y   N a m e = " C l u s t e r / T e r m i n a l "   V i s i b l e = " t r u e "   D a t a T y p e = " S t r i n g "   M o d e l Q u e r y N a m e = " ' T a b l e 5 ' [ C l u s t e r / T e r m i n a l ] " & g t ; & l t ; T a b l e   M o d e l N a m e = " T a b l e 5 "   N a m e I n S o u r c e = " T a b l e 5 "   V i s i b l e = " t r u e "   L a s t R e f r e s h = " 0 0 0 1 - 0 1 - 0 1 T 0 0 : 0 0 : 0 0 "   / & g t ; & l t ; / C a t e g o r y & g t ; & l t ; C o l o r A F & g t ; N o n e & l t ; / C o l o r A F & g t ; & l t ; C h o s e n F i e l d s   / & g t ; & l t ; C h u n k B y & g t ; N o n e & l t ; / C h u n k B y & g t ; & l t ; C h o s e n G e o M a p p i n g s & g t ; & l t ; G e o M a p p i n g T y p e & g t ; L o n g i t u d e & l t ; / G e o M a p p i n g T y p e & g t ; & l t ; G e o M a p p i n g T y p e & g t ; L a t i t u d e & 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0 . 1 9 8 5 4 2 8 0 5 1 0 0 1 8 1 7 1 & l t ; / D a t a S c a l e & g t ; & l t ; D a t a S c a l e & g t ; 1 & l t ; / D a t a S c a l e & g t ; & l t ; D a t a S c a l e & g t ; 0 & l t ; / D a t a S c a l e & g t ; & l t ; / D a t a S c a l e s & g t ; & l t ; D i m n S c a l e s & g t ; & l t ; D i m n S c a l e & g t ; 1 & l t ; / D i m n S c a l e & g t ; & l t ; D i m n S c a l e & g t ; 1 & l t ; / D i m n S c a l e & g t ; & l t ; D i m n S c a l e & g t ; 1 & l t ; / D i m n S c a l e & g t ; & l t ; D i m n S c a l e & g t ; 1 & l t ; / D i m n S c a l e & g t ; & l t ; / D i m n S c a l e s & g t ; & l t ; / G e o V i s & g t ; & l t ; / L a y e r D e f i n i t i o n & g t ; & l t ; / L a y e r D e f i n i t i o n s & g t ; & l t ; D e c o r a t o r s & g t ; & l t ; D e c o r a t o r & g t ; & l t ; X & g t ; 1 3 & l t ; / X & g t ; & l t ; Y & g t ; 1 3 9 . 6 6 6 6 6 6 6 6 6 6 6 6 6 3 & l t ; / Y & g t ; & l t ; D i s t a n c e T o N e a r e s t C o r n e r X & g t ; 1 3 & l t ; / D i s t a n c e T o N e a r e s t C o r n e r X & g t ; & l t ; D i s t a n c e T o N e a r e s t C o r n e r Y & g t ; 1 3 9 . 6 6 6 6 6 6 6 6 6 6 6 6 6 3 & l t ; / D i s t a n c e T o N e a r e s t C o r n e r Y & g t ; & l t ; Z O r d e r & g t ; 0 & l t ; / Z O r d e r & g t ; & l t ; W i d t h & g t ; 2 8 2 & l t ; / W i d t h & g t ; & l t ; H e i g h t & g t ; 1 8 0 & l t ; / H e i g h t & g t ; & l t ; A c t u a l W i d t h & g t ; 2 8 2 & l t ; / A c t u a l W i d t h & g t ; & l t ; A c t u a l H e i g h t & g t ; 1 8 0 & l t ; / A c t u a l H e i g h t & g t ; & l t ; I s V i s i b l e & g t ; t r u e & l t ; / I s V i s i b l e & g t ; & l t ; S e t F o c u s O n L o a d V i e w & g t ; f a l s e & l t ; / S e t F o c u s O n L o a d V i e w & g t ; & l t ; L e g e n d   D i s p l a y L e g e n d T i t l e = " f a l s 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4 & l t ; / M i n M a x F o n t S i z e & g t ; & l t ; S w a t c h S i z e & g t ; 2 2 & l t ; / S w a t c h S i z e & g t ; & l t ; G r a d i e n t S w a t c h S i z e & g t ; 1 5 & l t ; / G r a d i e n t S w a t c h S i z e & g t ; & l t ; L a y e r I d & g t ; 7 e 6 a 1 1 4 e - a f a 9 - 4 6 3 4 - a c a d - c 3 d 0 d a 6 1 e 0 a 1 & l t ; / L a y e r I d & g t ; & l t ; R a w H e a t M a p M i n & g t ; 0 & l t ; / R a w H e a t M a p M i n & g t ; & l t ; R a w H e a t M a p M a x & g t ; 0 & l t ; / R a w H e a t M a p M a x & g t ; & l t ; M i n i m u m & g t ; 1 & l t ; / M i n i m u m & g t ; & l t ; M a x i m u m & g t ; 1 & l t ; / M a x i m u m & g t ; & l t ; / L e g e n d & g t ; & l t ; D o c k & g t ; T o p L e f t & l t ; / D o c k & g t ; & l t ; / D e c o r a t o r & g t ; & l t ; / D e c o r a t o r s & g t ; & l t ; / S e r i a l i z e d L a y e r M a n a g e r & g t ; < / L a y e r s C o n t e n t > < / S c e n e > < / S c e n e s > < / T o u r > 
</file>

<file path=customXml/item4.xml><?xml version="1.0" encoding="utf-8"?>
<p:properties xmlns:p="http://schemas.microsoft.com/office/2006/metadata/properties" xmlns:xsi="http://www.w3.org/2001/XMLSchema-instance" xmlns:pc="http://schemas.microsoft.com/office/infopath/2007/PartnerControls">
  <documentManagement>
    <SharedWithUsers xmlns="53d0b0ee-fdb7-40b4-9712-cdf210167327">
      <UserInfo>
        <DisplayName/>
        <AccountId xsi:nil="true"/>
        <AccountType/>
      </UserInfo>
    </SharedWithUsers>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120195D-037E-4B2B-B931-4E1513B68E42}">
  <ds:schemaRefs>
    <ds:schemaRef ds:uri="http://www.w3.org/2001/XMLSchema"/>
    <ds:schemaRef ds:uri="http://microsoft.data.visualization.Client.Excel/1.0"/>
  </ds:schemaRefs>
</ds:datastoreItem>
</file>

<file path=customXml/itemProps2.xml><?xml version="1.0" encoding="utf-8"?>
<ds:datastoreItem xmlns:ds="http://schemas.openxmlformats.org/officeDocument/2006/customXml" ds:itemID="{A9871237-ED77-4C76-9933-81AF9E8AF3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f07c28a-81f4-41f7-8a71-b31f71551aec"/>
    <ds:schemaRef ds:uri="53d0b0ee-fdb7-40b4-9712-cdf2101673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FBE80-B9A7-4568-BB21-B8E5984776DE}">
  <ds:schemaRefs>
    <ds:schemaRef ds:uri="http://www.w3.org/2001/XMLSchema"/>
    <ds:schemaRef ds:uri="http://microsoft.data.visualization.engine.tours/1.0"/>
  </ds:schemaRefs>
</ds:datastoreItem>
</file>

<file path=customXml/itemProps4.xml><?xml version="1.0" encoding="utf-8"?>
<ds:datastoreItem xmlns:ds="http://schemas.openxmlformats.org/officeDocument/2006/customXml" ds:itemID="{04E46478-04C0-4486-8190-60159778D9C6}">
  <ds:schemaRefs>
    <ds:schemaRef ds:uri="http://schemas.microsoft.com/office/2006/metadata/properties"/>
    <ds:schemaRef ds:uri="http://schemas.microsoft.com/office/infopath/2007/PartnerControls"/>
    <ds:schemaRef ds:uri="53d0b0ee-fdb7-40b4-9712-cdf210167327"/>
  </ds:schemaRefs>
</ds:datastoreItem>
</file>

<file path=customXml/itemProps5.xml><?xml version="1.0" encoding="utf-8"?>
<ds:datastoreItem xmlns:ds="http://schemas.openxmlformats.org/officeDocument/2006/customXml" ds:itemID="{A6443108-4EFF-429B-9EF7-5D9825133B0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Cover Sheet</vt:lpstr>
      <vt:lpstr>Industrial Carbon Capture</vt:lpstr>
      <vt:lpstr>Power &amp; Other Carbon Capture</vt:lpstr>
      <vt:lpstr>Clusters &amp; Terminals</vt:lpstr>
      <vt:lpstr>Storage</vt:lpstr>
      <vt:lpstr>Transport</vt:lpstr>
      <vt:lpstr>Inputs</vt:lpstr>
      <vt:lpstr>ConvertGBPtoEUR</vt:lpstr>
      <vt:lpstr>ConvertUSDtoEUR</vt:lpstr>
      <vt:lpstr>DiscountRate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Jason Martins</dc:creator>
  <cp:keywords/>
  <dc:description/>
  <cp:lastModifiedBy>Dineen Denis</cp:lastModifiedBy>
  <cp:revision/>
  <dcterms:created xsi:type="dcterms:W3CDTF">2015-06-05T18:17:20Z</dcterms:created>
  <dcterms:modified xsi:type="dcterms:W3CDTF">2022-02-04T16:13:55Z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0x010100635E810519F8464DB81EB8D073E8F8D6</vt:lpwstr>
  </property>
  <property fmtid="{D5CDD505-2E9C-101B-9397-08002B2CF9AE}" pid="3" name="Order">
    <vt:r8>158070100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ies>
</file>