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ai.sharepoint.com/delivery/ECMS/EEOS Operations/Non-domestic QA/SEAI technical tools/Pipe insulation tool/"/>
    </mc:Choice>
  </mc:AlternateContent>
  <xr:revisionPtr revIDLastSave="0" documentId="8_{27C894D0-478B-4619-9674-B46957AAF367}" xr6:coauthVersionLast="47" xr6:coauthVersionMax="47" xr10:uidLastSave="{00000000-0000-0000-0000-000000000000}"/>
  <workbookProtection workbookAlgorithmName="SHA-512" workbookHashValue="C2ZNTCI6pEJ8RQFyd1KoTSd1hX+EYxKFMyKvKD33s0EYM9gXzTwhpre1bHvaEU/2kFi7gp6G9w3SaNCDORbmhQ==" workbookSaltValue="41KWc6+dk/D8UvF9sE3zUw==" workbookSpinCount="100000" lockStructure="1"/>
  <bookViews>
    <workbookView xWindow="28680" yWindow="-120" windowWidth="29040" windowHeight="15840" xr2:uid="{00000000-000D-0000-FFFF-FFFF00000000}"/>
  </bookViews>
  <sheets>
    <sheet name="Calculator" sheetId="5" r:id="rId1"/>
    <sheet name="Supporting Data" sheetId="8" r:id="rId2"/>
    <sheet name="Carbon Conversion" sheetId="7" state="hidden" r:id="rId3"/>
    <sheet name="Calculation" sheetId="2" state="hidden" r:id="rId4"/>
    <sheet name="Air_Properties" sheetId="1" state="hidden" r:id="rId5"/>
    <sheet name="Material Thermal Properties" sheetId="4" state="hidden" r:id="rId6"/>
  </sheets>
  <definedNames>
    <definedName name="_xlnm.Print_Area" localSheetId="3">Calculation!$A$1:$K$93</definedName>
    <definedName name="_xlnm.Print_Area" localSheetId="5">'Material Thermal Properties'!$A$1:$L$26</definedName>
    <definedName name="_xlnm.Print_Titles" localSheetId="3">Calculation!$1:$5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5" l="1"/>
  <c r="H51" i="2"/>
  <c r="I51" i="2"/>
  <c r="J51" i="2"/>
  <c r="K51" i="2"/>
  <c r="G51" i="2"/>
  <c r="H47" i="2"/>
  <c r="I47" i="2"/>
  <c r="J47" i="2"/>
  <c r="K47" i="2"/>
  <c r="G47" i="2"/>
  <c r="H88" i="2"/>
  <c r="I88" i="2"/>
  <c r="J88" i="2"/>
  <c r="K88" i="2"/>
  <c r="G88" i="2"/>
  <c r="C6" i="4"/>
  <c r="E14" i="2"/>
  <c r="E30" i="5" l="1"/>
  <c r="H45" i="5"/>
  <c r="F32" i="5"/>
  <c r="F31" i="5"/>
  <c r="F34" i="5" l="1"/>
  <c r="E7" i="2" l="1"/>
  <c r="E15" i="2"/>
  <c r="E6" i="2"/>
  <c r="E8" i="2"/>
  <c r="E9" i="2"/>
  <c r="G20" i="2" s="1"/>
  <c r="G36" i="5"/>
  <c r="G35" i="5"/>
  <c r="F33" i="5"/>
  <c r="H47" i="5"/>
  <c r="C7" i="4"/>
  <c r="C8" i="4"/>
  <c r="C9" i="4"/>
  <c r="C16" i="4"/>
  <c r="C15" i="4"/>
  <c r="C17" i="4"/>
  <c r="C18" i="4"/>
  <c r="C19" i="4"/>
  <c r="C14" i="4"/>
  <c r="E16" i="2" l="1"/>
  <c r="G61" i="2"/>
  <c r="G78" i="2" s="1"/>
  <c r="H62" i="2" l="1"/>
  <c r="I62" i="2" s="1"/>
  <c r="J62" i="2" s="1"/>
  <c r="K62" i="2" s="1"/>
  <c r="G37" i="2" l="1"/>
  <c r="G23" i="2"/>
  <c r="G64" i="2"/>
  <c r="G65" i="2" s="1"/>
  <c r="G70" i="2" s="1"/>
  <c r="G69" i="2" l="1"/>
  <c r="H15" i="4" l="1" a="1"/>
  <c r="H15" i="4" s="1"/>
  <c r="H6" i="4" a="1"/>
  <c r="K6" i="4" s="1"/>
  <c r="I17" i="4" l="1"/>
  <c r="J16" i="4"/>
  <c r="K15" i="4"/>
  <c r="L17" i="4"/>
  <c r="H17" i="4"/>
  <c r="I16" i="4"/>
  <c r="J15" i="4"/>
  <c r="K17" i="4"/>
  <c r="L16" i="4"/>
  <c r="H16" i="4"/>
  <c r="I15" i="4"/>
  <c r="J17" i="4"/>
  <c r="K16" i="4"/>
  <c r="L15" i="4"/>
  <c r="J8" i="4"/>
  <c r="J7" i="4"/>
  <c r="J6" i="4"/>
  <c r="I8" i="4"/>
  <c r="I7" i="4"/>
  <c r="I6" i="4"/>
  <c r="H8" i="4"/>
  <c r="H7" i="4"/>
  <c r="H6" i="4"/>
  <c r="K8" i="4"/>
  <c r="K7" i="4"/>
  <c r="G24" i="2"/>
  <c r="G21" i="2"/>
  <c r="G50" i="2" s="1"/>
  <c r="E15" i="4" l="1"/>
  <c r="E17" i="4"/>
  <c r="E19" i="4"/>
  <c r="G52" i="2"/>
  <c r="G89" i="2"/>
  <c r="H89" i="2"/>
  <c r="H48" i="2"/>
  <c r="I89" i="2"/>
  <c r="I48" i="2"/>
  <c r="K48" i="2"/>
  <c r="J89" i="2"/>
  <c r="K89" i="2"/>
  <c r="J48" i="2"/>
  <c r="G48" i="2"/>
  <c r="E18" i="4"/>
  <c r="E16" i="4"/>
  <c r="E14" i="4"/>
  <c r="G29" i="2"/>
  <c r="G28" i="2"/>
  <c r="E8" i="4"/>
  <c r="E9" i="4"/>
  <c r="E6" i="4"/>
  <c r="E7" i="4"/>
  <c r="Q34" i="1" l="1" a="1"/>
  <c r="Q34" i="1" s="1"/>
  <c r="Q28" i="1" a="1"/>
  <c r="T28" i="1" s="1"/>
  <c r="Q22" i="1" a="1"/>
  <c r="Q22" i="1" s="1"/>
  <c r="Q16" i="1" a="1"/>
  <c r="Q16" i="1" s="1"/>
  <c r="Q10" i="1" a="1"/>
  <c r="Q10" i="1" s="1"/>
  <c r="Q4" i="1" a="1"/>
  <c r="T4" i="1" s="1"/>
  <c r="U36" i="1" l="1"/>
  <c r="Q36" i="1"/>
  <c r="R35" i="1"/>
  <c r="S34" i="1"/>
  <c r="O21" i="1" s="1"/>
  <c r="R36" i="1"/>
  <c r="S35" i="1"/>
  <c r="T34" i="1"/>
  <c r="T36" i="1"/>
  <c r="U35" i="1"/>
  <c r="Q35" i="1"/>
  <c r="R34" i="1"/>
  <c r="G68" i="2" s="1"/>
  <c r="S36" i="1"/>
  <c r="T35" i="1"/>
  <c r="U34" i="1"/>
  <c r="U30" i="1"/>
  <c r="Q30" i="1"/>
  <c r="R29" i="1"/>
  <c r="S28" i="1"/>
  <c r="T30" i="1"/>
  <c r="U29" i="1"/>
  <c r="Q29" i="1"/>
  <c r="R28" i="1"/>
  <c r="S30" i="1"/>
  <c r="T29" i="1"/>
  <c r="U28" i="1"/>
  <c r="Q28" i="1"/>
  <c r="R30" i="1"/>
  <c r="S29" i="1"/>
  <c r="U24" i="1"/>
  <c r="Q24" i="1"/>
  <c r="R23" i="1"/>
  <c r="S22" i="1"/>
  <c r="T24" i="1"/>
  <c r="U23" i="1"/>
  <c r="Q23" i="1"/>
  <c r="R22" i="1"/>
  <c r="G25" i="2" s="1"/>
  <c r="R24" i="1"/>
  <c r="S23" i="1"/>
  <c r="T22" i="1"/>
  <c r="S24" i="1"/>
  <c r="T23" i="1"/>
  <c r="U22" i="1"/>
  <c r="U18" i="1"/>
  <c r="Q18" i="1"/>
  <c r="R17" i="1"/>
  <c r="S16" i="1"/>
  <c r="R18" i="1"/>
  <c r="T16" i="1"/>
  <c r="T18" i="1"/>
  <c r="U17" i="1"/>
  <c r="Q17" i="1"/>
  <c r="R16" i="1"/>
  <c r="L12" i="1" s="1"/>
  <c r="S17" i="1"/>
  <c r="S18" i="1"/>
  <c r="T17" i="1"/>
  <c r="U16" i="1"/>
  <c r="T10" i="1"/>
  <c r="U12" i="1"/>
  <c r="Q12" i="1"/>
  <c r="R11" i="1"/>
  <c r="S10" i="1"/>
  <c r="S11" i="1"/>
  <c r="T12" i="1"/>
  <c r="U11" i="1"/>
  <c r="Q11" i="1"/>
  <c r="R10" i="1"/>
  <c r="K25" i="1" s="1"/>
  <c r="R12" i="1"/>
  <c r="S12" i="1"/>
  <c r="T11" i="1"/>
  <c r="U10" i="1"/>
  <c r="U6" i="1"/>
  <c r="Q6" i="1"/>
  <c r="R5" i="1"/>
  <c r="S4" i="1"/>
  <c r="S6" i="1"/>
  <c r="U4" i="1"/>
  <c r="T6" i="1"/>
  <c r="U5" i="1"/>
  <c r="Q5" i="1"/>
  <c r="R4" i="1"/>
  <c r="Q4" i="1"/>
  <c r="T5" i="1"/>
  <c r="R6" i="1"/>
  <c r="S5" i="1"/>
  <c r="G31" i="2" l="1"/>
  <c r="O17" i="1"/>
  <c r="O16" i="1"/>
  <c r="G26" i="2"/>
  <c r="G72" i="2"/>
  <c r="J13" i="1"/>
  <c r="J17" i="1"/>
  <c r="J21" i="1"/>
  <c r="J25" i="1"/>
  <c r="J10" i="1"/>
  <c r="J14" i="1"/>
  <c r="J18" i="1"/>
  <c r="J22" i="1"/>
  <c r="J26" i="1"/>
  <c r="J11" i="1"/>
  <c r="J15" i="1"/>
  <c r="J19" i="1"/>
  <c r="J23" i="1"/>
  <c r="J27" i="1"/>
  <c r="J12" i="1"/>
  <c r="J16" i="1"/>
  <c r="J20" i="1"/>
  <c r="J24" i="1"/>
  <c r="J9" i="1"/>
  <c r="G73" i="2"/>
  <c r="G32" i="2"/>
  <c r="N10" i="1"/>
  <c r="N14" i="1"/>
  <c r="N18" i="1"/>
  <c r="N22" i="1"/>
  <c r="N26" i="1"/>
  <c r="N11" i="1"/>
  <c r="N15" i="1"/>
  <c r="N19" i="1"/>
  <c r="N23" i="1"/>
  <c r="N27" i="1"/>
  <c r="N21" i="1"/>
  <c r="N12" i="1"/>
  <c r="N16" i="1"/>
  <c r="N20" i="1"/>
  <c r="N24" i="1"/>
  <c r="N9" i="1"/>
  <c r="N13" i="1"/>
  <c r="N17" i="1"/>
  <c r="N25" i="1"/>
  <c r="O13" i="1"/>
  <c r="G27" i="2"/>
  <c r="O18" i="1"/>
  <c r="M14" i="1"/>
  <c r="L10" i="1"/>
  <c r="L26" i="1"/>
  <c r="K22" i="1"/>
  <c r="O19" i="1"/>
  <c r="M15" i="1"/>
  <c r="L11" i="1"/>
  <c r="L27" i="1"/>
  <c r="K23" i="1"/>
  <c r="L13" i="1"/>
  <c r="G30" i="2"/>
  <c r="G33" i="2" s="1"/>
  <c r="O20" i="1"/>
  <c r="M16" i="1"/>
  <c r="L16" i="1"/>
  <c r="K12" i="1"/>
  <c r="K9" i="1"/>
  <c r="G66" i="2"/>
  <c r="O22" i="1"/>
  <c r="M18" i="1"/>
  <c r="L14" i="1"/>
  <c r="K10" i="1"/>
  <c r="K26" i="1"/>
  <c r="O23" i="1"/>
  <c r="M19" i="1"/>
  <c r="L15" i="1"/>
  <c r="K11" i="1"/>
  <c r="K27" i="1"/>
  <c r="L17" i="1"/>
  <c r="G71" i="2"/>
  <c r="O24" i="1"/>
  <c r="M20" i="1"/>
  <c r="L20" i="1"/>
  <c r="K16" i="1"/>
  <c r="M13" i="1"/>
  <c r="K13" i="1"/>
  <c r="G67" i="2"/>
  <c r="K17" i="1"/>
  <c r="O26" i="1"/>
  <c r="M22" i="1"/>
  <c r="L18" i="1"/>
  <c r="K14" i="1"/>
  <c r="O11" i="1"/>
  <c r="O27" i="1"/>
  <c r="M23" i="1"/>
  <c r="L19" i="1"/>
  <c r="K15" i="1"/>
  <c r="M17" i="1"/>
  <c r="L21" i="1"/>
  <c r="O12" i="1"/>
  <c r="O9" i="1"/>
  <c r="M24" i="1"/>
  <c r="L24" i="1"/>
  <c r="K20" i="1"/>
  <c r="M21" i="1"/>
  <c r="K21" i="1"/>
  <c r="O10" i="1"/>
  <c r="O25" i="1"/>
  <c r="O14" i="1"/>
  <c r="M10" i="1"/>
  <c r="M26" i="1"/>
  <c r="L22" i="1"/>
  <c r="K18" i="1"/>
  <c r="O15" i="1"/>
  <c r="M11" i="1"/>
  <c r="M27" i="1"/>
  <c r="L23" i="1"/>
  <c r="K19" i="1"/>
  <c r="M25" i="1"/>
  <c r="L25" i="1"/>
  <c r="M12" i="1"/>
  <c r="M9" i="1"/>
  <c r="L9" i="1"/>
  <c r="K24" i="1"/>
  <c r="G75" i="2" l="1"/>
  <c r="G82" i="2" s="1"/>
  <c r="G83" i="2" s="1"/>
  <c r="G74" i="2"/>
  <c r="G80" i="2" s="1"/>
  <c r="G39" i="2"/>
  <c r="G34" i="2"/>
  <c r="G41" i="2" l="1"/>
  <c r="G42" i="2" s="1"/>
  <c r="G40" i="2"/>
  <c r="G84" i="2"/>
  <c r="G85" i="2" s="1"/>
  <c r="G86" i="2" s="1"/>
  <c r="G90" i="2" s="1"/>
  <c r="G91" i="2" s="1"/>
  <c r="G93" i="2" s="1"/>
  <c r="G81" i="2"/>
  <c r="G43" i="2" l="1"/>
  <c r="G44" i="2" s="1"/>
  <c r="G45" i="2" s="1"/>
  <c r="G53" i="2" s="1"/>
  <c r="G54" i="2" s="1"/>
  <c r="G92" i="2"/>
  <c r="H61" i="2" s="1"/>
  <c r="G55" i="2" l="1"/>
  <c r="H21" i="2" s="1"/>
  <c r="G57" i="2"/>
  <c r="H64" i="2"/>
  <c r="H65" i="2" s="1"/>
  <c r="H71" i="2" s="1"/>
  <c r="H74" i="2" s="1"/>
  <c r="H78" i="2"/>
  <c r="G56" i="2" l="1"/>
  <c r="H20" i="2" s="1"/>
  <c r="H37" i="2" s="1"/>
  <c r="H70" i="2"/>
  <c r="H66" i="2"/>
  <c r="H67" i="2"/>
  <c r="H73" i="2"/>
  <c r="H69" i="2"/>
  <c r="H72" i="2"/>
  <c r="H68" i="2"/>
  <c r="H80" i="2" s="1"/>
  <c r="H23" i="2" l="1"/>
  <c r="H24" i="2" s="1"/>
  <c r="H31" i="2" s="1"/>
  <c r="H50" i="2"/>
  <c r="H52" i="2" s="1"/>
  <c r="H75" i="2"/>
  <c r="H82" i="2" s="1"/>
  <c r="H81" i="2"/>
  <c r="H30" i="2" l="1"/>
  <c r="H33" i="2" s="1"/>
  <c r="H27" i="2"/>
  <c r="H26" i="2"/>
  <c r="H29" i="2"/>
  <c r="H25" i="2"/>
  <c r="H28" i="2"/>
  <c r="H32" i="2"/>
  <c r="H83" i="2"/>
  <c r="H84" i="2"/>
  <c r="H85" i="2" s="1"/>
  <c r="H86" i="2" s="1"/>
  <c r="H90" i="2" s="1"/>
  <c r="H91" i="2" s="1"/>
  <c r="H39" i="2" l="1"/>
  <c r="H40" i="2" s="1"/>
  <c r="H34" i="2"/>
  <c r="H41" i="2" s="1"/>
  <c r="H42" i="2" s="1"/>
  <c r="H93" i="2"/>
  <c r="H92" i="2"/>
  <c r="I61" i="2" s="1"/>
  <c r="H43" i="2" l="1"/>
  <c r="H44" i="2" s="1"/>
  <c r="H45" i="2" s="1"/>
  <c r="H53" i="2" s="1"/>
  <c r="H54" i="2" s="1"/>
  <c r="H57" i="2" s="1"/>
  <c r="I64" i="2"/>
  <c r="I65" i="2" s="1"/>
  <c r="I68" i="2" s="1"/>
  <c r="I78" i="2"/>
  <c r="H55" i="2" l="1"/>
  <c r="I21" i="2" s="1"/>
  <c r="I72" i="2"/>
  <c r="I67" i="2"/>
  <c r="I69" i="2"/>
  <c r="I66" i="2"/>
  <c r="I71" i="2"/>
  <c r="I74" i="2" s="1"/>
  <c r="I80" i="2" s="1"/>
  <c r="I73" i="2"/>
  <c r="I70" i="2"/>
  <c r="I81" i="2" l="1"/>
  <c r="H56" i="2"/>
  <c r="I20" i="2" s="1"/>
  <c r="I37" i="2" s="1"/>
  <c r="I75" i="2"/>
  <c r="I82" i="2" s="1"/>
  <c r="I83" i="2" s="1"/>
  <c r="I50" i="2" l="1"/>
  <c r="I52" i="2" s="1"/>
  <c r="I23" i="2"/>
  <c r="I24" i="2" s="1"/>
  <c r="I28" i="2" s="1"/>
  <c r="I84" i="2"/>
  <c r="I85" i="2" s="1"/>
  <c r="I86" i="2" s="1"/>
  <c r="I90" i="2" s="1"/>
  <c r="I91" i="2" s="1"/>
  <c r="I92" i="2" s="1"/>
  <c r="J61" i="2" s="1"/>
  <c r="J78" i="2" s="1"/>
  <c r="I29" i="2" l="1"/>
  <c r="I27" i="2"/>
  <c r="I30" i="2"/>
  <c r="I33" i="2" s="1"/>
  <c r="I32" i="2"/>
  <c r="I25" i="2"/>
  <c r="I26" i="2"/>
  <c r="I31" i="2"/>
  <c r="I93" i="2"/>
  <c r="J64" i="2"/>
  <c r="J65" i="2" s="1"/>
  <c r="J66" i="2" s="1"/>
  <c r="I34" i="2" l="1"/>
  <c r="I41" i="2" s="1"/>
  <c r="I42" i="2" s="1"/>
  <c r="I39" i="2"/>
  <c r="I40" i="2" s="1"/>
  <c r="J68" i="2"/>
  <c r="J67" i="2"/>
  <c r="J69" i="2"/>
  <c r="J71" i="2"/>
  <c r="J74" i="2" s="1"/>
  <c r="J73" i="2"/>
  <c r="J72" i="2"/>
  <c r="J70" i="2"/>
  <c r="I43" i="2" l="1"/>
  <c r="I44" i="2" s="1"/>
  <c r="I45" i="2" s="1"/>
  <c r="I53" i="2" s="1"/>
  <c r="I54" i="2" s="1"/>
  <c r="I57" i="2" s="1"/>
  <c r="J80" i="2"/>
  <c r="J81" i="2" s="1"/>
  <c r="J75" i="2"/>
  <c r="J82" i="2" s="1"/>
  <c r="J83" i="2" s="1"/>
  <c r="I55" i="2" l="1"/>
  <c r="I56" i="2" s="1"/>
  <c r="J20" i="2" s="1"/>
  <c r="J37" i="2" s="1"/>
  <c r="J84" i="2"/>
  <c r="J85" i="2" s="1"/>
  <c r="J86" i="2" s="1"/>
  <c r="J90" i="2" s="1"/>
  <c r="J91" i="2" s="1"/>
  <c r="J93" i="2" s="1"/>
  <c r="J23" i="2" l="1"/>
  <c r="J24" i="2" s="1"/>
  <c r="J26" i="2" s="1"/>
  <c r="J21" i="2"/>
  <c r="J50" i="2" s="1"/>
  <c r="J52" i="2" s="1"/>
  <c r="J92" i="2"/>
  <c r="K61" i="2" s="1"/>
  <c r="K78" i="2" s="1"/>
  <c r="J31" i="2" l="1"/>
  <c r="J29" i="2"/>
  <c r="J27" i="2"/>
  <c r="J32" i="2"/>
  <c r="J25" i="2"/>
  <c r="J28" i="2"/>
  <c r="J30" i="2"/>
  <c r="J33" i="2" s="1"/>
  <c r="J39" i="2" s="1"/>
  <c r="J16" i="2"/>
  <c r="K64" i="2"/>
  <c r="K65" i="2" s="1"/>
  <c r="J40" i="2" l="1"/>
  <c r="J34" i="2"/>
  <c r="J41" i="2" s="1"/>
  <c r="J42" i="2" s="1"/>
  <c r="K67" i="2"/>
  <c r="K70" i="2"/>
  <c r="K71" i="2"/>
  <c r="K74" i="2" s="1"/>
  <c r="K66" i="2"/>
  <c r="K68" i="2"/>
  <c r="K69" i="2"/>
  <c r="K73" i="2"/>
  <c r="K72" i="2"/>
  <c r="J43" i="2" l="1"/>
  <c r="J44" i="2" s="1"/>
  <c r="J45" i="2" s="1"/>
  <c r="J53" i="2" s="1"/>
  <c r="J54" i="2" s="1"/>
  <c r="J57" i="2" s="1"/>
  <c r="K75" i="2"/>
  <c r="K82" i="2" s="1"/>
  <c r="K83" i="2" s="1"/>
  <c r="K80" i="2"/>
  <c r="J55" i="2" l="1"/>
  <c r="K21" i="2" s="1"/>
  <c r="K81" i="2"/>
  <c r="K84" i="2"/>
  <c r="K85" i="2" s="1"/>
  <c r="K86" i="2" s="1"/>
  <c r="K90" i="2" s="1"/>
  <c r="K91" i="2" s="1"/>
  <c r="D45" i="5" s="1"/>
  <c r="J56" i="2" l="1"/>
  <c r="K20" i="2" s="1"/>
  <c r="K37" i="2" s="1"/>
  <c r="K93" i="2"/>
  <c r="K92" i="2"/>
  <c r="D46" i="5" s="1"/>
  <c r="K23" i="2" l="1"/>
  <c r="K24" i="2" s="1"/>
  <c r="K29" i="2" s="1"/>
  <c r="J13" i="2"/>
  <c r="K50" i="2"/>
  <c r="K52" i="2" s="1"/>
  <c r="J17" i="2"/>
  <c r="D47" i="5"/>
  <c r="K31" i="2" l="1"/>
  <c r="K32" i="2"/>
  <c r="K28" i="2"/>
  <c r="K30" i="2"/>
  <c r="K33" i="2" s="1"/>
  <c r="K27" i="2"/>
  <c r="K25" i="2"/>
  <c r="K26" i="2"/>
  <c r="K39" i="2" l="1"/>
  <c r="K40" i="2" s="1"/>
  <c r="K34" i="2"/>
  <c r="K41" i="2" s="1"/>
  <c r="K42" i="2" s="1"/>
  <c r="K43" i="2" l="1"/>
  <c r="K44" i="2" s="1"/>
  <c r="K45" i="2" s="1"/>
  <c r="K53" i="2" s="1"/>
  <c r="K54" i="2" s="1"/>
  <c r="E45" i="5" l="1"/>
  <c r="F45" i="5" s="1"/>
  <c r="F35" i="5" s="1"/>
  <c r="K57" i="2"/>
  <c r="J14" i="2" s="1"/>
  <c r="M17" i="2" s="1"/>
  <c r="K55" i="2"/>
  <c r="K56" i="2" s="1"/>
  <c r="E46" i="5" s="1"/>
  <c r="F38" i="5" l="1"/>
  <c r="E47" i="5"/>
  <c r="F47" i="5" s="1"/>
  <c r="F37" i="5" s="1"/>
  <c r="F36" i="5" l="1"/>
  <c r="F39" i="5"/>
</calcChain>
</file>

<file path=xl/sharedStrings.xml><?xml version="1.0" encoding="utf-8"?>
<sst xmlns="http://schemas.openxmlformats.org/spreadsheetml/2006/main" count="553" uniqueCount="254">
  <si>
    <t>Pipe Insulation Calculator</t>
  </si>
  <si>
    <t>Screenshot Pipe Group Results:</t>
  </si>
  <si>
    <t>Pipe Group - Input Data</t>
  </si>
  <si>
    <t>Pipe Group Reference:</t>
  </si>
  <si>
    <t>Pipe:</t>
  </si>
  <si>
    <t>Linear Length</t>
  </si>
  <si>
    <t>m</t>
  </si>
  <si>
    <t>Inside Diameter (D1)</t>
  </si>
  <si>
    <t>mm</t>
  </si>
  <si>
    <t>Outside Diameter (D2)</t>
  </si>
  <si>
    <t>Fluid Operating Temperature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</si>
  <si>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</si>
  <si>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Ambient Temperature</t>
  </si>
  <si>
    <t>Pipe Material</t>
  </si>
  <si>
    <t>Pipe material Thermal Conductivity (W/mK)</t>
  </si>
  <si>
    <t xml:space="preserve">Results </t>
  </si>
  <si>
    <t xml:space="preserve">Thermal System Efficiency factor </t>
  </si>
  <si>
    <t>Record calculation results here:</t>
  </si>
  <si>
    <t>Pipe Group</t>
  </si>
  <si>
    <t>Reference:</t>
  </si>
  <si>
    <t>Final Energy Savings (kWh)</t>
  </si>
  <si>
    <t>Insulation Material</t>
  </si>
  <si>
    <t>P1</t>
  </si>
  <si>
    <t>Thermal Conductivity of Insulation</t>
  </si>
  <si>
    <t>P2</t>
  </si>
  <si>
    <t>Surface Emmisivity of Insulation</t>
  </si>
  <si>
    <t>P3</t>
  </si>
  <si>
    <t>Insulation Thickness</t>
  </si>
  <si>
    <t>P4</t>
  </si>
  <si>
    <t>Outside Diameter (D3)</t>
  </si>
  <si>
    <t>P5</t>
  </si>
  <si>
    <t>Annual operatal Hours</t>
  </si>
  <si>
    <t>P6</t>
  </si>
  <si>
    <t>P7</t>
  </si>
  <si>
    <t>P8</t>
  </si>
  <si>
    <t>Summary of energy savings:</t>
  </si>
  <si>
    <t>P9</t>
  </si>
  <si>
    <t>Input</t>
  </si>
  <si>
    <t>Length of pipe upgrade</t>
  </si>
  <si>
    <t>metres</t>
  </si>
  <si>
    <t>P10</t>
  </si>
  <si>
    <t>Nom. Diameter of pipe</t>
  </si>
  <si>
    <t>P11</t>
  </si>
  <si>
    <t>P12</t>
  </si>
  <si>
    <t>hours</t>
  </si>
  <si>
    <t>P13</t>
  </si>
  <si>
    <t>Output</t>
  </si>
  <si>
    <t>Heat loss per unit area</t>
  </si>
  <si>
    <t>P14</t>
  </si>
  <si>
    <t>Heat Loss saved per linear length</t>
  </si>
  <si>
    <t>P15</t>
  </si>
  <si>
    <t>Pipe Group Energy saved per annaum</t>
  </si>
  <si>
    <t>kWh</t>
  </si>
  <si>
    <t>P16</t>
  </si>
  <si>
    <t>Pecentage savings</t>
  </si>
  <si>
    <t>P17</t>
  </si>
  <si>
    <t>Carbon Savings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</si>
  <si>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</si>
  <si>
    <t>P18</t>
  </si>
  <si>
    <t>P19</t>
  </si>
  <si>
    <t>P20</t>
  </si>
  <si>
    <t>P21</t>
  </si>
  <si>
    <t>Output : Heat Loss &amp; Energy Saving calculation</t>
  </si>
  <si>
    <t>P22</t>
  </si>
  <si>
    <t>Description</t>
  </si>
  <si>
    <t>Unit of measure</t>
  </si>
  <si>
    <t>Bare or uninsulated Pipe</t>
  </si>
  <si>
    <t>Insulated Pipe</t>
  </si>
  <si>
    <t>Heat Loss saving from insulation</t>
  </si>
  <si>
    <t>Correction Percentage adjustment factor</t>
  </si>
  <si>
    <t>P23</t>
  </si>
  <si>
    <t>Heat Loss per Unit Area</t>
  </si>
  <si>
    <r>
      <t>W/m</t>
    </r>
    <r>
      <rPr>
        <sz val="11"/>
        <color theme="1"/>
        <rFont val="Calibri"/>
        <family val="2"/>
      </rPr>
      <t>²</t>
    </r>
  </si>
  <si>
    <t>P24</t>
  </si>
  <si>
    <t>Surface Temperature</t>
  </si>
  <si>
    <t>P25</t>
  </si>
  <si>
    <t>Heat Loss per Unit Length</t>
  </si>
  <si>
    <t>W/m</t>
  </si>
  <si>
    <t>Total Final Energy Savings (kWh)</t>
  </si>
  <si>
    <t>NREC application reference:</t>
  </si>
  <si>
    <t>Pipe Group 1</t>
  </si>
  <si>
    <t>Please insert photos of before and after for pipe upgrade, along with Screenshot of Pipe Calculator results</t>
  </si>
  <si>
    <t>Pipe Group Reference</t>
  </si>
  <si>
    <t>Before</t>
  </si>
  <si>
    <t>After</t>
  </si>
  <si>
    <t>Calculator</t>
  </si>
  <si>
    <t>Pipe Group 2</t>
  </si>
  <si>
    <t>Pipe Group 3</t>
  </si>
  <si>
    <t>Pipe Group 4</t>
  </si>
  <si>
    <t>Pipe Group 5</t>
  </si>
  <si>
    <t>Pipe Group 6</t>
  </si>
  <si>
    <t>Pipe Group 7</t>
  </si>
  <si>
    <t>Pipe Group 8</t>
  </si>
  <si>
    <t>Pipe Group 9</t>
  </si>
  <si>
    <t>Pipe Group 10</t>
  </si>
  <si>
    <t>Pipe Group 11</t>
  </si>
  <si>
    <t>Pipe Group 12</t>
  </si>
  <si>
    <t>Pipe Group 13</t>
  </si>
  <si>
    <t>Pipe Group 14</t>
  </si>
  <si>
    <t>Pipe Group 15</t>
  </si>
  <si>
    <t>Pipe Group 16</t>
  </si>
  <si>
    <t>Pipe Group 17</t>
  </si>
  <si>
    <t>Pipe Group 18</t>
  </si>
  <si>
    <t>Pipe Group 19</t>
  </si>
  <si>
    <t>Pipe Group 20</t>
  </si>
  <si>
    <t>Pipe Group 21</t>
  </si>
  <si>
    <t>Pipe Group 22</t>
  </si>
  <si>
    <t>Pipe Group 23</t>
  </si>
  <si>
    <t>Pipe Group 24</t>
  </si>
  <si>
    <t>Pipe Group 25</t>
  </si>
  <si>
    <t>https://www.seai.ie/data-and-insights/seai-statistics/conversion-factors/</t>
  </si>
  <si>
    <t>Fuel</t>
  </si>
  <si>
    <t>tCO₂/TJ (NCV)</t>
  </si>
  <si>
    <t>gCO₂/kWh (NCV)</t>
  </si>
  <si>
    <t>Liquid Fuels</t>
  </si>
  <si>
    <t>Gasoline / Petrol</t>
  </si>
  <si>
    <t>Kerosene</t>
  </si>
  <si>
    <t>Jet Kerosene</t>
  </si>
  <si>
    <t>Gasoil / Diesel</t>
  </si>
  <si>
    <t>Residual Oil / Fuel Oil</t>
  </si>
  <si>
    <t>LPG</t>
  </si>
  <si>
    <t>Naphta</t>
  </si>
  <si>
    <t>Petroleum Coke 2021</t>
  </si>
  <si>
    <t>Solid Fuels and Derivatives</t>
  </si>
  <si>
    <t>Coal</t>
  </si>
  <si>
    <t>Milled Peat 2021</t>
  </si>
  <si>
    <t>Sod Peat</t>
  </si>
  <si>
    <t>Peat Briquettes</t>
  </si>
  <si>
    <t>Natural Gas 2021</t>
  </si>
  <si>
    <t>Electricity 2021</t>
  </si>
  <si>
    <t>Calculation of Heat Loss From An Insulated Pipe</t>
  </si>
  <si>
    <t>Pipe</t>
  </si>
  <si>
    <t>Operating Temperature</t>
  </si>
  <si>
    <t>Still Air</t>
  </si>
  <si>
    <t>m/s</t>
  </si>
  <si>
    <t>Insulation</t>
  </si>
  <si>
    <t>Type</t>
  </si>
  <si>
    <t>Rockwool</t>
  </si>
  <si>
    <t>Surface Emmisivity</t>
  </si>
  <si>
    <t>Heat Loss</t>
  </si>
  <si>
    <t>Thickness</t>
  </si>
  <si>
    <t>Bare Pipe</t>
  </si>
  <si>
    <t>Outside Diameter</t>
  </si>
  <si>
    <t>D3</t>
  </si>
  <si>
    <t>Calculation for Insulated Pipe</t>
  </si>
  <si>
    <t>Iterations</t>
  </si>
  <si>
    <t>t_surface</t>
  </si>
  <si>
    <t>Interface Temperature</t>
  </si>
  <si>
    <t>t_interface</t>
  </si>
  <si>
    <t>Air Properties</t>
  </si>
  <si>
    <t>Average Film Temperature</t>
  </si>
  <si>
    <t>t_average</t>
  </si>
  <si>
    <t>°K</t>
  </si>
  <si>
    <t>Thermal Conductivity</t>
  </si>
  <si>
    <t>k</t>
  </si>
  <si>
    <t>W/m.K</t>
  </si>
  <si>
    <t>Viscosity</t>
  </si>
  <si>
    <t>µ</t>
  </si>
  <si>
    <r>
      <t>N/s.m</t>
    </r>
    <r>
      <rPr>
        <sz val="11"/>
        <color theme="1"/>
        <rFont val="Calibri"/>
        <family val="2"/>
      </rPr>
      <t>²</t>
    </r>
  </si>
  <si>
    <t>Prandtl Number</t>
  </si>
  <si>
    <t>Pr</t>
  </si>
  <si>
    <t>Expansion Coefficient</t>
  </si>
  <si>
    <t>β</t>
  </si>
  <si>
    <t>1/K</t>
  </si>
  <si>
    <t>Air Density</t>
  </si>
  <si>
    <t>ρ</t>
  </si>
  <si>
    <r>
      <t>Kg/m</t>
    </r>
    <r>
      <rPr>
        <sz val="11"/>
        <color theme="1"/>
        <rFont val="Calibri"/>
        <family val="2"/>
      </rPr>
      <t>³</t>
    </r>
  </si>
  <si>
    <t>Kinematic Viscosity</t>
  </si>
  <si>
    <t>ν</t>
  </si>
  <si>
    <t>m2/s</t>
  </si>
  <si>
    <t>Specific Heat</t>
  </si>
  <si>
    <t>Cp</t>
  </si>
  <si>
    <t>kJ/Kg.K</t>
  </si>
  <si>
    <t>alpha</t>
  </si>
  <si>
    <t>α</t>
  </si>
  <si>
    <r>
      <t>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/s</t>
    </r>
  </si>
  <si>
    <t>Reynold's Number</t>
  </si>
  <si>
    <t>Re</t>
  </si>
  <si>
    <t>Rayleigh Number</t>
  </si>
  <si>
    <t>Ra</t>
  </si>
  <si>
    <t>Air Film Resistance</t>
  </si>
  <si>
    <t>Radiation</t>
  </si>
  <si>
    <t>h_radiation</t>
  </si>
  <si>
    <r>
      <t>W/m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.K</t>
    </r>
  </si>
  <si>
    <t>Convection</t>
  </si>
  <si>
    <t>Forced Convection</t>
  </si>
  <si>
    <t>Nu_forced</t>
  </si>
  <si>
    <t>h_forced</t>
  </si>
  <si>
    <t>Free Convection</t>
  </si>
  <si>
    <t>Nu_free</t>
  </si>
  <si>
    <t>h_free</t>
  </si>
  <si>
    <t>Combined Convection</t>
  </si>
  <si>
    <t>Nu_Combined</t>
  </si>
  <si>
    <t>h_convection</t>
  </si>
  <si>
    <t>Overall air side HTC</t>
  </si>
  <si>
    <t>h_air</t>
  </si>
  <si>
    <t>Pipe Resistance</t>
  </si>
  <si>
    <t>Pipe Thermal conductivity</t>
  </si>
  <si>
    <t>k_pipe</t>
  </si>
  <si>
    <t>Pipe wall resistance</t>
  </si>
  <si>
    <t>r_pipe</t>
  </si>
  <si>
    <r>
      <t>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.K/W</t>
    </r>
  </si>
  <si>
    <t>Insulation Resistance</t>
  </si>
  <si>
    <t>Average Insulation temperature</t>
  </si>
  <si>
    <t>Insulation Thermal conductivity</t>
  </si>
  <si>
    <t>k_insulation</t>
  </si>
  <si>
    <t>Insulation resistance</t>
  </si>
  <si>
    <t>r_insulation</t>
  </si>
  <si>
    <t>Overall Resistance</t>
  </si>
  <si>
    <t>r_overall</t>
  </si>
  <si>
    <t>Heat Flow</t>
  </si>
  <si>
    <t>Q</t>
  </si>
  <si>
    <t>T_interface</t>
  </si>
  <si>
    <t>Surface Temeperature</t>
  </si>
  <si>
    <t>T_surface</t>
  </si>
  <si>
    <t>Calculation for Bare Pipe</t>
  </si>
  <si>
    <t>Bare Pipe Emissivity</t>
  </si>
  <si>
    <t>Kg/m3</t>
  </si>
  <si>
    <t>4th Order Polynomial Fitting</t>
  </si>
  <si>
    <t>Thermophysical properties of Air</t>
  </si>
  <si>
    <t>Specific Heat Curve Fitting</t>
  </si>
  <si>
    <t>C1.T^4</t>
  </si>
  <si>
    <t>C2.T^3</t>
  </si>
  <si>
    <t>C3.T^2</t>
  </si>
  <si>
    <t>C4.T</t>
  </si>
  <si>
    <t>C5</t>
  </si>
  <si>
    <t>Literature Values</t>
  </si>
  <si>
    <t>Calculated Values</t>
  </si>
  <si>
    <t>T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</si>
  <si>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.10^7</t>
    </r>
  </si>
  <si>
    <r>
      <rPr>
        <sz val="11"/>
        <color theme="1"/>
        <rFont val="Calibri"/>
        <family val="2"/>
      </rPr>
      <t>ν</t>
    </r>
    <r>
      <rPr>
        <sz val="11"/>
        <color theme="1"/>
        <rFont val="Calibri"/>
        <family val="2"/>
        <scheme val="minor"/>
      </rPr>
      <t>.10^6</t>
    </r>
  </si>
  <si>
    <t>k.10^3</t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</si>
  <si>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.10^6</t>
    </r>
  </si>
  <si>
    <t>K</t>
  </si>
  <si>
    <t>N.s/m2</t>
  </si>
  <si>
    <t>w/m.K</t>
  </si>
  <si>
    <t>Viscosity Curve Fitting</t>
  </si>
  <si>
    <t>Kinematic Viscosity Curve Fitting</t>
  </si>
  <si>
    <t>Thermal Conductivity Curve Fitting</t>
  </si>
  <si>
    <t>Alpha Curve Fitting</t>
  </si>
  <si>
    <t>Source : Fundamentals of Heat and Mass Transfer (2007), Frank P Incropera</t>
  </si>
  <si>
    <t>Prandtl Number Curve Fitting</t>
  </si>
  <si>
    <t>K to C</t>
  </si>
  <si>
    <t>CONVERTION</t>
  </si>
  <si>
    <t>Thermal Conductivity of Plain Carbon Steel</t>
  </si>
  <si>
    <t>K Calculated</t>
  </si>
  <si>
    <t>3rd Order Polynomial Curve Fitting</t>
  </si>
  <si>
    <t>C</t>
  </si>
  <si>
    <t>C1.T^3</t>
  </si>
  <si>
    <t>C2.T^2</t>
  </si>
  <si>
    <t>C3.T</t>
  </si>
  <si>
    <t>C4</t>
  </si>
  <si>
    <t>Thermal Conductivity of Rockwool insulation</t>
  </si>
  <si>
    <t>4th Order Polynomial Curve 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</si>
</sst>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[$-14009]dd/mm/yy;@"/>
    <numFmt numFmtId="166" formatCode="0.000E+00"/>
    <numFmt numFmtId="167" formatCode="0.0"/>
    <numFmt numFmtId="168" formatCode="0.0000"/>
    <numFmt numFmtId="169" formatCode="0.00000"/>
    <numFmt numFmtId="170" formatCode="0.000000"/>
    <numFmt numFmtId="171" formatCode="0.0000000"/>
    <numFmt numFmtId="172" formatCode="0.00000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rgb="FF1C00CF"/>
      <name val="Consolas"/>
      <family val="3"/>
    </font>
    <font>
      <sz val="8"/>
      <color rgb="FF2C2C2C"/>
      <name val="Open Sans"/>
      <family val="2"/>
    </font>
    <font>
      <b/>
      <sz val="8"/>
      <color rgb="FF2C2C2C"/>
      <name val="Open Sans"/>
      <family val="2"/>
    </font>
    <font>
      <sz val="8"/>
      <name val="Open Sans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Cambria"/>
      <family val="1"/>
      <scheme val="maj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1" fontId="1" fillId="0" borderId="0" xfId="0" applyNumberFormat="1" applyFont="1" applyAlignment="1">
      <alignment horizontal="center" wrapText="1"/>
    </xf>
    <xf numFmtId="164" fontId="4" fillId="0" borderId="0" xfId="0" applyNumberFormat="1" applyFont="1"/>
    <xf numFmtId="165" fontId="4" fillId="2" borderId="0" xfId="0" quotePrefix="1" applyNumberFormat="1" applyFont="1" applyFill="1" applyAlignment="1" applyProtection="1">
      <alignment horizontal="left"/>
      <protection locked="0"/>
    </xf>
    <xf numFmtId="165" fontId="4" fillId="2" borderId="0" xfId="0" applyNumberFormat="1" applyFont="1" applyFill="1" applyAlignment="1" applyProtection="1">
      <alignment horizontal="left"/>
      <protection locked="0"/>
    </xf>
    <xf numFmtId="164" fontId="5" fillId="0" borderId="0" xfId="0" applyNumberFormat="1" applyFont="1"/>
    <xf numFmtId="164" fontId="4" fillId="2" borderId="0" xfId="0" applyNumberFormat="1" applyFont="1" applyFill="1" applyAlignment="1" applyProtection="1">
      <alignment horizontal="left"/>
      <protection locked="0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/>
    <xf numFmtId="0" fontId="7" fillId="0" borderId="0" xfId="0" applyFont="1"/>
    <xf numFmtId="166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8" fontId="0" fillId="0" borderId="0" xfId="0" applyNumberFormat="1"/>
    <xf numFmtId="0" fontId="6" fillId="0" borderId="0" xfId="0" applyFont="1"/>
    <xf numFmtId="11" fontId="0" fillId="0" borderId="0" xfId="0" applyNumberFormat="1"/>
    <xf numFmtId="169" fontId="0" fillId="0" borderId="0" xfId="0" applyNumberFormat="1"/>
    <xf numFmtId="1" fontId="0" fillId="0" borderId="0" xfId="0" applyNumberFormat="1"/>
    <xf numFmtId="164" fontId="2" fillId="0" borderId="0" xfId="0" applyNumberFormat="1" applyFont="1" applyAlignment="1">
      <alignment vertical="center"/>
    </xf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0" fontId="8" fillId="0" borderId="0" xfId="0" applyNumberFormat="1" applyFont="1"/>
    <xf numFmtId="164" fontId="3" fillId="0" borderId="0" xfId="1" applyNumberFormat="1" applyProtection="1"/>
    <xf numFmtId="165" fontId="4" fillId="0" borderId="0" xfId="0" quotePrefix="1" applyNumberFormat="1" applyFont="1" applyAlignment="1" applyProtection="1">
      <alignment horizontal="left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7" fontId="0" fillId="3" borderId="0" xfId="0" applyNumberFormat="1" applyFill="1"/>
    <xf numFmtId="0" fontId="0" fillId="3" borderId="0" xfId="0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2" fontId="0" fillId="3" borderId="0" xfId="0" applyNumberFormat="1" applyFill="1"/>
    <xf numFmtId="0" fontId="10" fillId="4" borderId="0" xfId="0" applyFont="1" applyFill="1" applyAlignment="1">
      <alignment vertical="top" wrapText="1" indent="1"/>
    </xf>
    <xf numFmtId="0" fontId="9" fillId="4" borderId="0" xfId="0" applyFont="1" applyFill="1" applyAlignment="1">
      <alignment vertical="top" wrapText="1" indent="1"/>
    </xf>
    <xf numFmtId="0" fontId="11" fillId="0" borderId="0" xfId="0" applyFont="1" applyAlignment="1">
      <alignment horizontal="left" vertical="center" wrapText="1" indent="1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5" borderId="18" xfId="0" applyFill="1" applyBorder="1" applyAlignment="1">
      <alignment horizontal="center"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/>
    <xf numFmtId="0" fontId="0" fillId="6" borderId="0" xfId="0" applyFill="1"/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1" xfId="0" applyFill="1" applyBorder="1"/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9" fontId="0" fillId="5" borderId="6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/>
    </xf>
    <xf numFmtId="9" fontId="0" fillId="5" borderId="9" xfId="0" applyNumberForma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/>
    <xf numFmtId="9" fontId="0" fillId="5" borderId="1" xfId="0" applyNumberFormat="1" applyFill="1" applyBorder="1" applyAlignment="1">
      <alignment horizontal="center"/>
    </xf>
    <xf numFmtId="0" fontId="0" fillId="5" borderId="15" xfId="0" applyFill="1" applyBorder="1"/>
    <xf numFmtId="0" fontId="0" fillId="5" borderId="16" xfId="0" applyFill="1" applyBorder="1"/>
    <xf numFmtId="3" fontId="0" fillId="5" borderId="16" xfId="0" applyNumberFormat="1" applyFill="1" applyBorder="1" applyAlignment="1">
      <alignment horizontal="center"/>
    </xf>
    <xf numFmtId="0" fontId="0" fillId="5" borderId="17" xfId="0" applyFill="1" applyBorder="1"/>
    <xf numFmtId="0" fontId="0" fillId="5" borderId="29" xfId="0" applyFill="1" applyBorder="1"/>
    <xf numFmtId="3" fontId="0" fillId="5" borderId="3" xfId="0" applyNumberFormat="1" applyFill="1" applyBorder="1" applyAlignment="1">
      <alignment horizontal="center"/>
    </xf>
    <xf numFmtId="9" fontId="0" fillId="5" borderId="18" xfId="0" applyNumberFormat="1" applyFill="1" applyBorder="1" applyAlignment="1">
      <alignment horizontal="center" vertical="center"/>
    </xf>
    <xf numFmtId="0" fontId="0" fillId="5" borderId="23" xfId="0" applyFill="1" applyBorder="1"/>
    <xf numFmtId="3" fontId="1" fillId="5" borderId="27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left" vertical="center"/>
    </xf>
    <xf numFmtId="9" fontId="1" fillId="5" borderId="0" xfId="0" applyNumberFormat="1" applyFont="1" applyFill="1" applyAlignment="1">
      <alignment horizontal="center" vertical="center"/>
    </xf>
    <xf numFmtId="3" fontId="15" fillId="9" borderId="11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167" fontId="0" fillId="7" borderId="1" xfId="0" applyNumberFormat="1" applyFill="1" applyBorder="1" applyAlignment="1" applyProtection="1">
      <alignment horizontal="center" vertical="center"/>
      <protection locked="0"/>
    </xf>
    <xf numFmtId="9" fontId="0" fillId="7" borderId="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>
      <alignment horizontal="center"/>
    </xf>
    <xf numFmtId="9" fontId="0" fillId="7" borderId="8" xfId="0" applyNumberFormat="1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5" borderId="22" xfId="0" applyFill="1" applyBorder="1" applyAlignment="1">
      <alignment horizontal="right"/>
    </xf>
    <xf numFmtId="0" fontId="1" fillId="5" borderId="2" xfId="0" applyFont="1" applyFill="1" applyBorder="1" applyAlignment="1">
      <alignment horizontal="center" vertical="center"/>
    </xf>
    <xf numFmtId="0" fontId="0" fillId="10" borderId="0" xfId="0" applyFill="1"/>
    <xf numFmtId="0" fontId="0" fillId="10" borderId="31" xfId="0" applyFill="1" applyBorder="1"/>
    <xf numFmtId="0" fontId="15" fillId="10" borderId="31" xfId="0" applyFont="1" applyFill="1" applyBorder="1" applyAlignment="1">
      <alignment horizontal="center"/>
    </xf>
    <xf numFmtId="0" fontId="0" fillId="10" borderId="31" xfId="0" applyFill="1" applyBorder="1" applyAlignment="1">
      <alignment horizontal="left" vertical="center"/>
    </xf>
    <xf numFmtId="0" fontId="4" fillId="10" borderId="32" xfId="0" applyFont="1" applyFill="1" applyBorder="1"/>
    <xf numFmtId="0" fontId="0" fillId="10" borderId="33" xfId="0" applyFill="1" applyBorder="1"/>
    <xf numFmtId="0" fontId="0" fillId="10" borderId="34" xfId="0" applyFill="1" applyBorder="1"/>
    <xf numFmtId="0" fontId="0" fillId="10" borderId="35" xfId="0" applyFill="1" applyBorder="1"/>
    <xf numFmtId="0" fontId="0" fillId="10" borderId="36" xfId="0" applyFill="1" applyBorder="1"/>
    <xf numFmtId="0" fontId="0" fillId="10" borderId="37" xfId="0" applyFill="1" applyBorder="1"/>
    <xf numFmtId="0" fontId="0" fillId="10" borderId="38" xfId="0" applyFill="1" applyBorder="1"/>
    <xf numFmtId="0" fontId="20" fillId="5" borderId="10" xfId="0" applyFont="1" applyFill="1" applyBorder="1"/>
    <xf numFmtId="0" fontId="21" fillId="5" borderId="11" xfId="0" applyFont="1" applyFill="1" applyBorder="1"/>
    <xf numFmtId="0" fontId="21" fillId="5" borderId="12" xfId="0" applyFont="1" applyFill="1" applyBorder="1"/>
    <xf numFmtId="0" fontId="18" fillId="5" borderId="24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21" fillId="0" borderId="25" xfId="0" applyNumberFormat="1" applyFont="1" applyBorder="1" applyProtection="1">
      <protection locked="0"/>
    </xf>
    <xf numFmtId="9" fontId="0" fillId="5" borderId="1" xfId="0" applyNumberForma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right" vertical="center"/>
    </xf>
    <xf numFmtId="0" fontId="1" fillId="5" borderId="11" xfId="0" applyFont="1" applyFill="1" applyBorder="1" applyAlignment="1">
      <alignment horizontal="right" vertical="center"/>
    </xf>
    <xf numFmtId="0" fontId="1" fillId="5" borderId="26" xfId="0" applyFont="1" applyFill="1" applyBorder="1" applyAlignment="1">
      <alignment horizontal="right"/>
    </xf>
    <xf numFmtId="0" fontId="1" fillId="5" borderId="27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5" borderId="0" xfId="0" applyFont="1" applyFill="1" applyAlignment="1">
      <alignment horizontal="right"/>
    </xf>
    <xf numFmtId="0" fontId="15" fillId="8" borderId="19" xfId="0" applyFont="1" applyFill="1" applyBorder="1" applyAlignment="1">
      <alignment horizontal="center"/>
    </xf>
    <xf numFmtId="0" fontId="15" fillId="8" borderId="20" xfId="0" applyFont="1" applyFill="1" applyBorder="1" applyAlignment="1">
      <alignment horizontal="center"/>
    </xf>
    <xf numFmtId="0" fontId="15" fillId="8" borderId="21" xfId="0" applyFont="1" applyFill="1" applyBorder="1" applyAlignment="1">
      <alignment horizontal="center"/>
    </xf>
    <xf numFmtId="0" fontId="0" fillId="5" borderId="24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5" borderId="22" xfId="0" applyFill="1" applyBorder="1" applyAlignment="1">
      <alignment horizontal="right"/>
    </xf>
    <xf numFmtId="0" fontId="0" fillId="7" borderId="1" xfId="0" applyFill="1" applyBorder="1" applyAlignment="1" applyProtection="1">
      <alignment horizontal="left"/>
      <protection locked="0"/>
    </xf>
    <xf numFmtId="0" fontId="22" fillId="9" borderId="1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26" xfId="0" applyFont="1" applyFill="1" applyBorder="1" applyAlignment="1">
      <alignment horizontal="center" vertical="center"/>
    </xf>
    <xf numFmtId="0" fontId="22" fillId="9" borderId="27" xfId="0" applyFont="1" applyFill="1" applyBorder="1" applyAlignment="1">
      <alignment horizontal="center" vertical="center"/>
    </xf>
    <xf numFmtId="3" fontId="22" fillId="9" borderId="12" xfId="0" applyNumberFormat="1" applyFont="1" applyFill="1" applyBorder="1" applyAlignment="1">
      <alignment horizontal="center" vertical="center"/>
    </xf>
    <xf numFmtId="3" fontId="22" fillId="9" borderId="28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13" fillId="0" borderId="42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4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43" xfId="0" applyFont="1" applyBorder="1" applyAlignment="1" applyProtection="1">
      <alignment horizontal="center"/>
      <protection locked="0"/>
    </xf>
    <xf numFmtId="0" fontId="13" fillId="0" borderId="39" xfId="0" applyFont="1" applyBorder="1" applyAlignment="1" applyProtection="1">
      <alignment horizontal="center"/>
      <protection locked="0"/>
    </xf>
    <xf numFmtId="0" fontId="13" fillId="0" borderId="40" xfId="0" applyFont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166158</xdr:colOff>
      <xdr:row>4</xdr:row>
      <xdr:rowOff>84577</xdr:rowOff>
    </xdr:from>
    <xdr:to>
      <xdr:col>12</xdr:col>
      <xdr:colOff>45508</xdr:colOff>
      <xdr:row>15</xdr:row>
      <xdr:rowOff>83646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0D3F6-7A45-A28D-DCBB-E404132FA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3658" y="984160"/>
          <a:ext cx="5171017" cy="2052236"/>
        </a:xfrm>
        <a:prstGeom prst="rect">
          <a:avLst/>
        </a:prstGeom>
      </xdr:spPr>
    </xdr:pic>
    <xdr:clientData/>
  </xdr:twoCellAnchor>
  <xdr:twoCellAnchor editAs="oneCell">
    <xdr:from>
      <xdr:col>10</xdr:col>
      <xdr:colOff>1419225</xdr:colOff>
      <xdr:row>0</xdr:row>
      <xdr:rowOff>114300</xdr:rowOff>
    </xdr:from>
    <xdr:to>
      <xdr:col>11</xdr:col>
      <xdr:colOff>1039083</xdr:colOff>
      <xdr:row>2</xdr:row>
      <xdr:rowOff>101600</xdr:rowOff>
    </xdr:to>
    <xdr:pic>
      <xdr:nvPicPr>
        <xdr:cNvPr id="3" name="Picture 2" descr="CONNECT | SEAI logo - CONNECT">
          <a:extLst>
            <a:ext uri="{FF2B5EF4-FFF2-40B4-BE49-F238E27FC236}">
              <a16:creationId xmlns:a16="http://schemas.microsoft.com/office/drawing/2014/main" id="{5DA6D8D0-BE09-4754-AE8C-23DE0E38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114300"/>
          <a:ext cx="1857174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290513</xdr:colOff>
      <xdr:row>0</xdr:row>
      <xdr:rowOff>166560</xdr:rowOff>
    </xdr:from>
    <xdr:to>
      <xdr:col>18</xdr:col>
      <xdr:colOff>598488</xdr:colOff>
      <xdr:row>3</xdr:row>
      <xdr:rowOff>44450</xdr:rowOff>
    </xdr:to>
    <xdr:pic>
      <xdr:nvPicPr>
        <xdr:cNvPr id="2" name="Picture 1" descr="CONNECT | SEAI logo - CONNECT">
          <a:extLst>
            <a:ext uri="{FF2B5EF4-FFF2-40B4-BE49-F238E27FC236}">
              <a16:creationId xmlns:a16="http://schemas.microsoft.com/office/drawing/2014/main" id="{2524CDE2-756F-492E-84B4-0D04A751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1888" y="166560"/>
          <a:ext cx="1533525" cy="43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0</xdr:row>
      <xdr:rowOff>146050</xdr:rowOff>
    </xdr:from>
    <xdr:to>
      <xdr:col>16</xdr:col>
      <xdr:colOff>311150</xdr:colOff>
      <xdr:row>10</xdr:row>
      <xdr:rowOff>78887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6019800" y="146050"/>
          <a:ext cx="4597400" cy="1790212"/>
          <a:chOff x="3971925" y="889489"/>
          <a:chExt cx="3015026" cy="1078523"/>
        </a:xfrm>
      </xdr:grpSpPr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H="1">
            <a:off x="5297370" y="1967278"/>
            <a:ext cx="14917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 flipH="1">
            <a:off x="5282716" y="992797"/>
            <a:ext cx="14902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4829174" y="990600"/>
            <a:ext cx="1000125" cy="971550"/>
            <a:chOff x="4829174" y="990600"/>
            <a:chExt cx="1000125" cy="971550"/>
          </a:xfrm>
        </xdr:grpSpPr>
        <xdr:sp macro="" textlink="">
          <xdr:nvSpPr>
            <xdr:cNvPr id="4" name="Oval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4829174" y="990600"/>
              <a:ext cx="1000125" cy="971550"/>
            </a:xfrm>
            <a:prstGeom prst="ellipse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3" name="Oval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>
            <a:xfrm>
              <a:off x="5038725" y="1209677"/>
              <a:ext cx="571500" cy="523873"/>
            </a:xfrm>
            <a:prstGeom prst="ellipse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2" name="Oval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>
            <a:xfrm>
              <a:off x="5077245" y="1251851"/>
              <a:ext cx="487456" cy="440719"/>
            </a:xfrm>
            <a:prstGeom prst="ellipse">
              <a:avLst/>
            </a:prstGeom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</xdr:grp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H="1">
            <a:off x="5334002" y="1249241"/>
            <a:ext cx="7341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H="1">
            <a:off x="5326676" y="1696183"/>
            <a:ext cx="7781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5921619" y="1249241"/>
            <a:ext cx="0" cy="44694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H="1">
            <a:off x="5326677" y="1732817"/>
            <a:ext cx="101404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 flipH="1">
            <a:off x="5319350" y="1212605"/>
            <a:ext cx="101404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6245469" y="1205280"/>
            <a:ext cx="0" cy="534865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>
            <a:off x="6582508" y="992800"/>
            <a:ext cx="0" cy="974479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5863003" y="1337164"/>
            <a:ext cx="404446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D1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6194179" y="1337164"/>
            <a:ext cx="402980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D2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6582506" y="1337164"/>
            <a:ext cx="404445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D3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4201256" y="1060939"/>
            <a:ext cx="404445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Air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3971925" y="1375264"/>
            <a:ext cx="1038225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Insulation</a:t>
            </a:r>
          </a:p>
        </xdr:txBody>
      </xdr: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>
            <a:off x="4443351" y="1468376"/>
            <a:ext cx="500125" cy="55624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 flipV="1">
            <a:off x="4573255" y="1657350"/>
            <a:ext cx="589295" cy="114637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4305301" y="1689589"/>
            <a:ext cx="647700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4562475" y="889489"/>
            <a:ext cx="1038225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Fluid</a:t>
            </a:r>
          </a:p>
        </xdr:txBody>
      </xdr: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>
            <a:off x="4816300" y="974500"/>
            <a:ext cx="523034" cy="518305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25FF-78E2-4A98-A58A-445699AB082D}">
  <sheetPr>
    <tabColor rgb="FF00B050"/>
    <pageSetUpPr fitToPage="1"/>
  </sheetPr>
  <dimension ref="A1:M49"/>
  <sheetViews>
    <sheetView showGridLines="0" showRowColHeaders="0" tabSelected="1" zoomScale="90" zoomScaleNormal="90" zoomScaleSheetLayoutView="90" workbookViewId="0">
      <selection activeCell="F19" sqref="F19"/>
    </sheetView>
  </sheetViews>
  <sheetFormatPr defaultRowHeight="14.45"/>
  <cols>
    <col min="2" max="2" width="22.42578125" customWidth="1"/>
    <col min="3" max="3" width="17.85546875" customWidth="1"/>
    <col min="4" max="4" width="29" bestFit="1" customWidth="1"/>
    <col min="5" max="5" width="20.28515625" bestFit="1" customWidth="1"/>
    <col min="6" max="7" width="23.5703125" bestFit="1" customWidth="1"/>
    <col min="8" max="8" width="20" bestFit="1" customWidth="1"/>
    <col min="9" max="9" width="20.5703125" customWidth="1"/>
    <col min="10" max="10" width="20" bestFit="1" customWidth="1"/>
    <col min="11" max="11" width="31.85546875" customWidth="1"/>
    <col min="12" max="12" width="23.7109375" customWidth="1"/>
    <col min="13" max="13" width="6.42578125" customWidth="1"/>
  </cols>
  <sheetData>
    <row r="1" spans="1:13" ht="15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6.45" thickBot="1">
      <c r="A2" s="57"/>
      <c r="B2" s="57"/>
      <c r="C2" s="122" t="s">
        <v>0</v>
      </c>
      <c r="D2" s="123"/>
      <c r="E2" s="123"/>
      <c r="F2" s="123"/>
      <c r="G2" s="123"/>
      <c r="H2" s="123"/>
      <c r="I2" s="123"/>
      <c r="J2" s="124"/>
      <c r="K2" s="57"/>
      <c r="L2" s="57"/>
      <c r="M2" s="57"/>
    </row>
    <row r="3" spans="1:1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" thickBo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>
      <c r="A5" s="57"/>
      <c r="B5" s="104" t="s">
        <v>1</v>
      </c>
      <c r="C5" s="105"/>
      <c r="D5" s="105"/>
      <c r="E5" s="105"/>
      <c r="F5" s="105"/>
      <c r="G5" s="105"/>
      <c r="H5" s="106"/>
      <c r="I5" s="57"/>
      <c r="M5" s="57"/>
    </row>
    <row r="6" spans="1:13" ht="15" thickBot="1">
      <c r="A6" s="57"/>
      <c r="B6" s="107"/>
      <c r="C6" s="100"/>
      <c r="D6" s="100"/>
      <c r="E6" s="100"/>
      <c r="F6" s="100"/>
      <c r="G6" s="100"/>
      <c r="H6" s="101"/>
      <c r="I6" s="57"/>
      <c r="M6" s="57"/>
    </row>
    <row r="7" spans="1:13" ht="18.95" thickBot="1">
      <c r="A7" s="57"/>
      <c r="B7" s="107"/>
      <c r="C7" s="131" t="s">
        <v>2</v>
      </c>
      <c r="D7" s="132"/>
      <c r="E7" s="132"/>
      <c r="F7" s="132"/>
      <c r="G7" s="133"/>
      <c r="H7" s="102"/>
      <c r="I7" s="57"/>
      <c r="M7" s="57"/>
    </row>
    <row r="8" spans="1:13">
      <c r="A8" s="57"/>
      <c r="B8" s="107"/>
      <c r="C8" s="51"/>
      <c r="D8" s="49"/>
      <c r="E8" s="49"/>
      <c r="F8" s="49"/>
      <c r="G8" s="52"/>
      <c r="H8" s="101"/>
      <c r="I8" s="57"/>
      <c r="M8" s="57"/>
    </row>
    <row r="9" spans="1:13">
      <c r="A9" s="57"/>
      <c r="B9" s="107"/>
      <c r="C9" s="51"/>
      <c r="D9" s="49" t="s">
        <v>3</v>
      </c>
      <c r="E9" s="49"/>
      <c r="F9" s="49"/>
      <c r="G9" s="52"/>
      <c r="H9" s="101"/>
      <c r="I9" s="57"/>
      <c r="M9" s="57"/>
    </row>
    <row r="10" spans="1:13">
      <c r="A10" s="57"/>
      <c r="B10" s="107"/>
      <c r="C10" s="51"/>
      <c r="D10" s="137"/>
      <c r="E10" s="137"/>
      <c r="F10" s="137"/>
      <c r="G10" s="52"/>
      <c r="H10" s="101"/>
      <c r="I10" s="57"/>
      <c r="M10" s="57"/>
    </row>
    <row r="11" spans="1:13">
      <c r="A11" s="57"/>
      <c r="B11" s="107"/>
      <c r="C11" s="51"/>
      <c r="D11" s="49"/>
      <c r="E11" s="49"/>
      <c r="F11" s="49"/>
      <c r="G11" s="52"/>
      <c r="H11" s="101"/>
      <c r="I11" s="57"/>
      <c r="M11" s="57"/>
    </row>
    <row r="12" spans="1:13">
      <c r="A12" s="57"/>
      <c r="B12" s="107"/>
      <c r="C12" s="96" t="s">
        <v>4</v>
      </c>
      <c r="D12" s="135" t="s">
        <v>5</v>
      </c>
      <c r="E12" s="136"/>
      <c r="F12" s="90"/>
      <c r="G12" s="52" t="s">
        <v>6</v>
      </c>
      <c r="H12" s="101"/>
      <c r="I12" s="57"/>
      <c r="M12" s="57"/>
    </row>
    <row r="13" spans="1:13">
      <c r="A13" s="57"/>
      <c r="B13" s="107"/>
      <c r="C13" s="51"/>
      <c r="D13" s="135" t="s">
        <v>7</v>
      </c>
      <c r="E13" s="136"/>
      <c r="F13" s="91"/>
      <c r="G13" s="52" t="s">
        <v>8</v>
      </c>
      <c r="H13" s="101"/>
      <c r="I13" s="57"/>
      <c r="M13" s="57"/>
    </row>
    <row r="14" spans="1:13">
      <c r="A14" s="57"/>
      <c r="B14" s="107"/>
      <c r="C14" s="51"/>
      <c r="D14" s="135" t="s">
        <v>9</v>
      </c>
      <c r="E14" s="136"/>
      <c r="F14" s="90"/>
      <c r="G14" s="52" t="s">
        <v>8</v>
      </c>
      <c r="H14" s="101"/>
      <c r="I14" s="57"/>
      <c r="M14" s="57"/>
    </row>
    <row r="15" spans="1:13">
      <c r="A15" s="57"/>
      <c r="B15" s="107"/>
      <c r="C15" s="51"/>
      <c r="D15" s="97"/>
      <c r="E15" s="97"/>
      <c r="F15" s="50"/>
      <c r="G15" s="52"/>
      <c r="H15" s="101"/>
      <c r="I15" s="57"/>
      <c r="M15" s="57"/>
    </row>
    <row r="16" spans="1:13">
      <c r="A16" s="57"/>
      <c r="B16" s="107"/>
      <c r="C16" s="134" t="s">
        <v>10</v>
      </c>
      <c r="D16" s="135"/>
      <c r="E16" s="136"/>
      <c r="F16" s="92"/>
      <c r="G16" s="52" t="s">
        <v>11</v>
      </c>
      <c r="H16" s="101"/>
      <c r="I16" s="57"/>
      <c r="M16" s="57"/>
    </row>
    <row r="17" spans="1:13" ht="14.45" customHeight="1">
      <c r="A17" s="57"/>
      <c r="B17" s="107"/>
      <c r="C17" s="134" t="s">
        <v>12</v>
      </c>
      <c r="D17" s="135"/>
      <c r="E17" s="136"/>
      <c r="F17" s="92"/>
      <c r="G17" s="52" t="s">
        <v>11</v>
      </c>
      <c r="H17" s="101"/>
      <c r="I17" s="57"/>
      <c r="J17" s="57"/>
      <c r="K17" s="57"/>
      <c r="L17" s="57"/>
      <c r="M17" s="57"/>
    </row>
    <row r="18" spans="1:13" ht="15" thickBot="1">
      <c r="A18" s="57"/>
      <c r="B18" s="107"/>
      <c r="C18" s="134" t="s">
        <v>13</v>
      </c>
      <c r="D18" s="135"/>
      <c r="E18" s="136"/>
      <c r="F18" s="90"/>
      <c r="G18" s="52"/>
      <c r="H18" s="101"/>
      <c r="I18" s="57"/>
      <c r="J18" s="57"/>
      <c r="K18" s="57"/>
      <c r="L18" s="57"/>
      <c r="M18" s="57"/>
    </row>
    <row r="19" spans="1:13" ht="18.95" thickBot="1">
      <c r="A19" s="57"/>
      <c r="B19" s="107"/>
      <c r="C19" s="96"/>
      <c r="D19" s="97"/>
      <c r="E19" s="98" t="s">
        <v>14</v>
      </c>
      <c r="F19" s="90"/>
      <c r="G19" s="52"/>
      <c r="H19" s="101"/>
      <c r="I19" s="57"/>
      <c r="J19" s="131" t="s">
        <v>15</v>
      </c>
      <c r="K19" s="132"/>
      <c r="L19" s="133"/>
      <c r="M19" s="57"/>
    </row>
    <row r="20" spans="1:13" ht="15.6">
      <c r="A20" s="57"/>
      <c r="B20" s="107"/>
      <c r="C20" s="134" t="s">
        <v>16</v>
      </c>
      <c r="D20" s="135"/>
      <c r="E20" s="136"/>
      <c r="F20" s="93"/>
      <c r="G20" s="52"/>
      <c r="H20" s="101"/>
      <c r="I20" s="57"/>
      <c r="J20" s="111" t="s">
        <v>17</v>
      </c>
      <c r="K20" s="112"/>
      <c r="L20" s="113"/>
      <c r="M20" s="57"/>
    </row>
    <row r="21" spans="1:13" ht="15.6">
      <c r="A21" s="57"/>
      <c r="B21" s="107"/>
      <c r="C21" s="96"/>
      <c r="D21" s="97"/>
      <c r="E21" s="97"/>
      <c r="F21" s="84"/>
      <c r="G21" s="52"/>
      <c r="H21" s="101"/>
      <c r="I21" s="57"/>
      <c r="J21" s="114" t="s">
        <v>18</v>
      </c>
      <c r="K21" s="115" t="s">
        <v>19</v>
      </c>
      <c r="L21" s="116" t="s">
        <v>20</v>
      </c>
      <c r="M21" s="57"/>
    </row>
    <row r="22" spans="1:13" ht="15.6">
      <c r="A22" s="57"/>
      <c r="B22" s="107"/>
      <c r="C22" s="134" t="s">
        <v>21</v>
      </c>
      <c r="D22" s="135"/>
      <c r="E22" s="136"/>
      <c r="F22" s="90"/>
      <c r="G22" s="52"/>
      <c r="H22" s="101"/>
      <c r="I22" s="57"/>
      <c r="J22" s="117" t="s">
        <v>22</v>
      </c>
      <c r="K22" s="118"/>
      <c r="L22" s="120"/>
      <c r="M22" s="57"/>
    </row>
    <row r="23" spans="1:13" ht="15.6">
      <c r="A23" s="57"/>
      <c r="B23" s="107"/>
      <c r="C23" s="96"/>
      <c r="D23" s="97"/>
      <c r="E23" s="98" t="s">
        <v>23</v>
      </c>
      <c r="F23" s="90"/>
      <c r="G23" s="52"/>
      <c r="H23" s="101"/>
      <c r="I23" s="57"/>
      <c r="J23" s="117" t="s">
        <v>24</v>
      </c>
      <c r="K23" s="118"/>
      <c r="L23" s="120"/>
      <c r="M23" s="57"/>
    </row>
    <row r="24" spans="1:13" ht="15.6">
      <c r="A24" s="57"/>
      <c r="B24" s="107"/>
      <c r="C24" s="134" t="s">
        <v>25</v>
      </c>
      <c r="D24" s="135"/>
      <c r="E24" s="136"/>
      <c r="F24" s="90"/>
      <c r="G24" s="52"/>
      <c r="H24" s="101"/>
      <c r="I24" s="57"/>
      <c r="J24" s="117" t="s">
        <v>26</v>
      </c>
      <c r="K24" s="118"/>
      <c r="L24" s="120"/>
      <c r="M24" s="57"/>
    </row>
    <row r="25" spans="1:13" ht="15.6">
      <c r="A25" s="57"/>
      <c r="B25" s="107"/>
      <c r="C25" s="134" t="s">
        <v>27</v>
      </c>
      <c r="D25" s="135"/>
      <c r="E25" s="136"/>
      <c r="F25" s="90"/>
      <c r="G25" s="52" t="s">
        <v>8</v>
      </c>
      <c r="H25" s="101"/>
      <c r="I25" s="57"/>
      <c r="J25" s="117" t="s">
        <v>28</v>
      </c>
      <c r="K25" s="118"/>
      <c r="L25" s="120"/>
      <c r="M25" s="57"/>
    </row>
    <row r="26" spans="1:13" ht="15.6">
      <c r="A26" s="57"/>
      <c r="B26" s="107"/>
      <c r="C26" s="134" t="s">
        <v>29</v>
      </c>
      <c r="D26" s="135"/>
      <c r="E26" s="136"/>
      <c r="F26" s="90"/>
      <c r="G26" s="52" t="s">
        <v>8</v>
      </c>
      <c r="H26" s="101"/>
      <c r="I26" s="57"/>
      <c r="J26" s="117" t="s">
        <v>30</v>
      </c>
      <c r="K26" s="118"/>
      <c r="L26" s="120"/>
      <c r="M26" s="57"/>
    </row>
    <row r="27" spans="1:13" ht="15.6">
      <c r="A27" s="57"/>
      <c r="B27" s="107"/>
      <c r="C27" s="96"/>
      <c r="D27" s="97"/>
      <c r="E27" s="98" t="s">
        <v>31</v>
      </c>
      <c r="F27" s="90"/>
      <c r="G27" s="52"/>
      <c r="H27" s="101"/>
      <c r="I27" s="57"/>
      <c r="J27" s="117" t="s">
        <v>32</v>
      </c>
      <c r="K27" s="118"/>
      <c r="L27" s="120"/>
      <c r="M27" s="57"/>
    </row>
    <row r="28" spans="1:13" ht="15.95" thickBot="1">
      <c r="A28" s="57"/>
      <c r="B28" s="107"/>
      <c r="C28" s="53"/>
      <c r="D28" s="54"/>
      <c r="E28" s="54"/>
      <c r="F28" s="55"/>
      <c r="G28" s="56"/>
      <c r="H28" s="101"/>
      <c r="I28" s="57"/>
      <c r="J28" s="117" t="s">
        <v>33</v>
      </c>
      <c r="K28" s="118"/>
      <c r="L28" s="120"/>
      <c r="M28" s="57"/>
    </row>
    <row r="29" spans="1:13" ht="15.95" thickBot="1">
      <c r="A29" s="57"/>
      <c r="B29" s="107"/>
      <c r="C29" s="100"/>
      <c r="D29" s="100"/>
      <c r="E29" s="100"/>
      <c r="F29" s="100"/>
      <c r="G29" s="100"/>
      <c r="H29" s="101"/>
      <c r="I29" s="57"/>
      <c r="J29" s="117" t="s">
        <v>34</v>
      </c>
      <c r="K29" s="118"/>
      <c r="L29" s="120"/>
      <c r="M29" s="57"/>
    </row>
    <row r="30" spans="1:13" ht="18.95" thickBot="1">
      <c r="A30" s="57"/>
      <c r="B30" s="107"/>
      <c r="C30" s="131" t="s">
        <v>35</v>
      </c>
      <c r="D30" s="132"/>
      <c r="E30" s="132">
        <f>IFERROR(D10, "")</f>
        <v>0</v>
      </c>
      <c r="F30" s="132"/>
      <c r="G30" s="133"/>
      <c r="H30" s="102"/>
      <c r="I30" s="57"/>
      <c r="J30" s="117" t="s">
        <v>36</v>
      </c>
      <c r="K30" s="118"/>
      <c r="L30" s="120"/>
      <c r="M30" s="57"/>
    </row>
    <row r="31" spans="1:13" ht="14.45" customHeight="1">
      <c r="A31" s="57"/>
      <c r="B31" s="107"/>
      <c r="C31" s="144" t="s">
        <v>37</v>
      </c>
      <c r="D31" s="73" t="s">
        <v>38</v>
      </c>
      <c r="E31" s="74"/>
      <c r="F31" s="75">
        <f>IFERROR(F12, "")</f>
        <v>0</v>
      </c>
      <c r="G31" s="76" t="s">
        <v>39</v>
      </c>
      <c r="H31" s="101"/>
      <c r="I31" s="57"/>
      <c r="J31" s="117" t="s">
        <v>40</v>
      </c>
      <c r="K31" s="118"/>
      <c r="L31" s="120"/>
      <c r="M31" s="57"/>
    </row>
    <row r="32" spans="1:13" ht="15.6">
      <c r="A32" s="57"/>
      <c r="B32" s="107"/>
      <c r="C32" s="145"/>
      <c r="D32" s="61" t="s">
        <v>41</v>
      </c>
      <c r="E32" s="62"/>
      <c r="F32" s="94" t="str">
        <f>IFERROR(AVERAGE(F13:F14), "")</f>
        <v/>
      </c>
      <c r="G32" s="67" t="s">
        <v>8</v>
      </c>
      <c r="H32" s="101"/>
      <c r="I32" s="57"/>
      <c r="J32" s="117" t="s">
        <v>42</v>
      </c>
      <c r="K32" s="118"/>
      <c r="L32" s="120"/>
      <c r="M32" s="57"/>
    </row>
    <row r="33" spans="1:13" ht="15.6">
      <c r="A33" s="57"/>
      <c r="B33" s="107"/>
      <c r="C33" s="145"/>
      <c r="D33" s="61" t="s">
        <v>16</v>
      </c>
      <c r="E33" s="62"/>
      <c r="F33" s="77">
        <f>F20</f>
        <v>0</v>
      </c>
      <c r="G33" s="67"/>
      <c r="H33" s="101"/>
      <c r="I33" s="57"/>
      <c r="J33" s="117" t="s">
        <v>43</v>
      </c>
      <c r="K33" s="118"/>
      <c r="L33" s="120"/>
      <c r="M33" s="57"/>
    </row>
    <row r="34" spans="1:13" ht="15.95" thickBot="1">
      <c r="A34" s="57"/>
      <c r="B34" s="107"/>
      <c r="C34" s="146"/>
      <c r="D34" s="78" t="s">
        <v>31</v>
      </c>
      <c r="E34" s="79"/>
      <c r="F34" s="80">
        <f>F27</f>
        <v>0</v>
      </c>
      <c r="G34" s="81" t="s">
        <v>44</v>
      </c>
      <c r="H34" s="101"/>
      <c r="I34" s="57"/>
      <c r="J34" s="117" t="s">
        <v>45</v>
      </c>
      <c r="K34" s="118"/>
      <c r="L34" s="120"/>
      <c r="M34" s="57"/>
    </row>
    <row r="35" spans="1:13" ht="14.45" customHeight="1">
      <c r="A35" s="57"/>
      <c r="B35" s="107"/>
      <c r="C35" s="144" t="s">
        <v>46</v>
      </c>
      <c r="D35" s="82" t="s">
        <v>47</v>
      </c>
      <c r="E35" s="74"/>
      <c r="F35" s="83" t="str">
        <f>IFERROR(F45, "")</f>
        <v/>
      </c>
      <c r="G35" s="76" t="str">
        <f>C45</f>
        <v>W/m²</v>
      </c>
      <c r="H35" s="101"/>
      <c r="I35" s="57"/>
      <c r="J35" s="117" t="s">
        <v>48</v>
      </c>
      <c r="K35" s="118"/>
      <c r="L35" s="120"/>
      <c r="M35" s="57"/>
    </row>
    <row r="36" spans="1:13" ht="15.95" thickBot="1">
      <c r="A36" s="57"/>
      <c r="B36" s="107"/>
      <c r="C36" s="145"/>
      <c r="D36" s="85" t="s">
        <v>49</v>
      </c>
      <c r="E36" s="79"/>
      <c r="F36" s="80" t="str">
        <f>IFERROR(Calculator!F47, "")</f>
        <v/>
      </c>
      <c r="G36" s="81" t="str">
        <f>C47</f>
        <v>W/m</v>
      </c>
      <c r="H36" s="101"/>
      <c r="I36" s="57"/>
      <c r="J36" s="117" t="s">
        <v>50</v>
      </c>
      <c r="K36" s="118"/>
      <c r="L36" s="120"/>
      <c r="M36" s="57"/>
    </row>
    <row r="37" spans="1:13" ht="18.600000000000001">
      <c r="A37" s="57"/>
      <c r="B37" s="107"/>
      <c r="C37" s="145"/>
      <c r="D37" s="125" t="s">
        <v>51</v>
      </c>
      <c r="E37" s="126"/>
      <c r="F37" s="89" t="str">
        <f>IFERROR((F47*G47/1000*F34*F31/F33), "")</f>
        <v/>
      </c>
      <c r="G37" s="87" t="s">
        <v>52</v>
      </c>
      <c r="H37" s="103"/>
      <c r="I37" s="57"/>
      <c r="J37" s="117" t="s">
        <v>53</v>
      </c>
      <c r="K37" s="118"/>
      <c r="L37" s="120"/>
      <c r="M37" s="57"/>
    </row>
    <row r="38" spans="1:13" ht="15.6">
      <c r="A38" s="57"/>
      <c r="B38" s="107"/>
      <c r="C38" s="145"/>
      <c r="D38" s="129" t="s">
        <v>54</v>
      </c>
      <c r="E38" s="130"/>
      <c r="F38" s="88" t="str">
        <f>IFERROR(F45/D45, "")</f>
        <v/>
      </c>
      <c r="G38" s="52"/>
      <c r="H38" s="101"/>
      <c r="I38" s="57"/>
      <c r="J38" s="117" t="s">
        <v>55</v>
      </c>
      <c r="K38" s="118"/>
      <c r="L38" s="120"/>
      <c r="M38" s="57"/>
    </row>
    <row r="39" spans="1:13" ht="17.100000000000001" customHeight="1" thickBot="1">
      <c r="A39" s="57"/>
      <c r="B39" s="107"/>
      <c r="C39" s="146"/>
      <c r="D39" s="127" t="s">
        <v>56</v>
      </c>
      <c r="E39" s="128"/>
      <c r="F39" s="86" t="str">
        <f>IFERROR((F37*'Carbon Conversion'!D19/1000), "")</f>
        <v/>
      </c>
      <c r="G39" s="56" t="s">
        <v>57</v>
      </c>
      <c r="H39" s="101"/>
      <c r="I39" s="57"/>
      <c r="J39" s="117" t="s">
        <v>58</v>
      </c>
      <c r="K39" s="118"/>
      <c r="L39" s="120"/>
      <c r="M39" s="57"/>
    </row>
    <row r="40" spans="1:13" ht="15.95" thickBot="1">
      <c r="A40" s="57"/>
      <c r="B40" s="108"/>
      <c r="C40" s="109"/>
      <c r="D40" s="109"/>
      <c r="E40" s="109"/>
      <c r="F40" s="109"/>
      <c r="G40" s="109"/>
      <c r="H40" s="110"/>
      <c r="I40" s="57"/>
      <c r="J40" s="117" t="s">
        <v>59</v>
      </c>
      <c r="K40" s="118"/>
      <c r="L40" s="120"/>
      <c r="M40" s="57"/>
    </row>
    <row r="41" spans="1:13" ht="15.6">
      <c r="A41" s="57"/>
      <c r="B41" s="57"/>
      <c r="C41" s="57"/>
      <c r="D41" s="57"/>
      <c r="E41" s="57"/>
      <c r="F41" s="57"/>
      <c r="G41" s="57"/>
      <c r="H41" s="57"/>
      <c r="I41" s="57"/>
      <c r="J41" s="117" t="s">
        <v>60</v>
      </c>
      <c r="K41" s="118"/>
      <c r="L41" s="120"/>
      <c r="M41" s="57"/>
    </row>
    <row r="42" spans="1:13" ht="15.95" thickBot="1">
      <c r="A42" s="57"/>
      <c r="B42" s="57"/>
      <c r="C42" s="57"/>
      <c r="D42" s="57"/>
      <c r="E42" s="57"/>
      <c r="F42" s="57"/>
      <c r="G42" s="57"/>
      <c r="H42" s="57"/>
      <c r="I42" s="57"/>
      <c r="J42" s="117" t="s">
        <v>61</v>
      </c>
      <c r="K42" s="118"/>
      <c r="L42" s="120"/>
      <c r="M42" s="57"/>
    </row>
    <row r="43" spans="1:13" ht="18.95" thickBot="1">
      <c r="A43" s="57"/>
      <c r="B43" s="131" t="s">
        <v>62</v>
      </c>
      <c r="C43" s="132"/>
      <c r="D43" s="132"/>
      <c r="E43" s="132"/>
      <c r="F43" s="132"/>
      <c r="G43" s="132"/>
      <c r="H43" s="133"/>
      <c r="I43" s="57"/>
      <c r="J43" s="117" t="s">
        <v>63</v>
      </c>
      <c r="K43" s="119"/>
      <c r="L43" s="120"/>
      <c r="M43" s="57"/>
    </row>
    <row r="44" spans="1:13" ht="29.1">
      <c r="A44" s="57"/>
      <c r="B44" s="99" t="s">
        <v>64</v>
      </c>
      <c r="C44" s="58" t="s">
        <v>65</v>
      </c>
      <c r="D44" s="58" t="s">
        <v>66</v>
      </c>
      <c r="E44" s="59" t="s">
        <v>67</v>
      </c>
      <c r="F44" s="58" t="s">
        <v>68</v>
      </c>
      <c r="G44" s="58" t="s">
        <v>69</v>
      </c>
      <c r="H44" s="60" t="s">
        <v>16</v>
      </c>
      <c r="I44" s="57"/>
      <c r="J44" s="117" t="s">
        <v>70</v>
      </c>
      <c r="K44" s="118"/>
      <c r="L44" s="120"/>
      <c r="M44" s="57"/>
    </row>
    <row r="45" spans="1:13" ht="15.6">
      <c r="A45" s="57"/>
      <c r="B45" s="61" t="s">
        <v>71</v>
      </c>
      <c r="C45" s="48" t="s">
        <v>72</v>
      </c>
      <c r="D45" s="63" t="str">
        <f>IFERROR(Calculation!K91, "")</f>
        <v/>
      </c>
      <c r="E45" s="63" t="str">
        <f>IFERROR(Calculation!K54, "")</f>
        <v/>
      </c>
      <c r="F45" s="64" t="str">
        <f>IFERROR(D45-E45, "")</f>
        <v/>
      </c>
      <c r="G45" s="121"/>
      <c r="H45" s="65">
        <f>IFERROR(F20, "")</f>
        <v>0</v>
      </c>
      <c r="I45" s="57"/>
      <c r="J45" s="117" t="s">
        <v>73</v>
      </c>
      <c r="K45" s="118"/>
      <c r="L45" s="120"/>
      <c r="M45" s="57"/>
    </row>
    <row r="46" spans="1:13" ht="15.95" thickBot="1">
      <c r="A46" s="57"/>
      <c r="B46" s="61" t="s">
        <v>74</v>
      </c>
      <c r="C46" s="48" t="s">
        <v>11</v>
      </c>
      <c r="D46" s="63" t="str">
        <f>IFERROR(Calculation!K92, "")</f>
        <v/>
      </c>
      <c r="E46" s="63" t="str">
        <f>IFERROR(Calculation!K56, "")</f>
        <v/>
      </c>
      <c r="F46" s="66"/>
      <c r="G46" s="62"/>
      <c r="H46" s="67"/>
      <c r="I46" s="57"/>
      <c r="J46" s="117" t="s">
        <v>75</v>
      </c>
      <c r="K46" s="118"/>
      <c r="L46" s="120"/>
      <c r="M46" s="57"/>
    </row>
    <row r="47" spans="1:13" ht="18.95" customHeight="1" thickBot="1">
      <c r="A47" s="57"/>
      <c r="B47" s="68" t="s">
        <v>76</v>
      </c>
      <c r="C47" s="69" t="s">
        <v>77</v>
      </c>
      <c r="D47" s="70" t="str">
        <f>IFERROR(Calculation!K93, "")</f>
        <v/>
      </c>
      <c r="E47" s="70" t="str">
        <f>IFERROR(Calculation!K57, "")</f>
        <v/>
      </c>
      <c r="F47" s="71" t="str">
        <f>IFERROR(D47-E47, "")</f>
        <v/>
      </c>
      <c r="G47" s="95"/>
      <c r="H47" s="72">
        <f>F20</f>
        <v>0</v>
      </c>
      <c r="I47" s="57"/>
      <c r="J47" s="138" t="s">
        <v>78</v>
      </c>
      <c r="K47" s="139"/>
      <c r="L47" s="142">
        <f>SUM(L22:L45)</f>
        <v>0</v>
      </c>
      <c r="M47" s="57"/>
    </row>
    <row r="48" spans="1:13" ht="14.45" customHeight="1" thickBot="1">
      <c r="A48" s="57"/>
      <c r="B48" s="57"/>
      <c r="C48" s="57"/>
      <c r="D48" s="57"/>
      <c r="E48" s="57"/>
      <c r="F48" s="57"/>
      <c r="G48" s="57"/>
      <c r="H48" s="57"/>
      <c r="I48" s="57"/>
      <c r="J48" s="140"/>
      <c r="K48" s="141"/>
      <c r="L48" s="143"/>
      <c r="M48" s="57"/>
    </row>
    <row r="49" spans="1:13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</sheetData>
  <sheetProtection algorithmName="SHA-512" hashValue="/fO6Xzlzhxg2BKSFjJCHGaHqna2mXidP8YXy/tEDqDtTgspWvrxle5QnqZQw1Xix4oX68gSz1aXWO3WHuG7FSw==" saltValue="b+eHjcNu/9UHgqC+C92Uzw==" spinCount="100000" sheet="1" objects="1" scenarios="1"/>
  <mergeCells count="25">
    <mergeCell ref="J19:L19"/>
    <mergeCell ref="B43:H43"/>
    <mergeCell ref="J47:K48"/>
    <mergeCell ref="L47:L48"/>
    <mergeCell ref="C22:E22"/>
    <mergeCell ref="C31:C34"/>
    <mergeCell ref="C35:C39"/>
    <mergeCell ref="C30:D30"/>
    <mergeCell ref="E30:G30"/>
    <mergeCell ref="C2:J2"/>
    <mergeCell ref="D37:E37"/>
    <mergeCell ref="D39:E39"/>
    <mergeCell ref="D38:E38"/>
    <mergeCell ref="C7:G7"/>
    <mergeCell ref="C24:E24"/>
    <mergeCell ref="C25:E25"/>
    <mergeCell ref="C26:E26"/>
    <mergeCell ref="D12:E12"/>
    <mergeCell ref="D13:E13"/>
    <mergeCell ref="D14:E14"/>
    <mergeCell ref="C16:E16"/>
    <mergeCell ref="C17:E17"/>
    <mergeCell ref="C18:E18"/>
    <mergeCell ref="C20:E20"/>
    <mergeCell ref="D10:F10"/>
  </mergeCells>
  <phoneticPr fontId="17" type="noConversion"/>
  <dataValidations count="3">
    <dataValidation type="decimal" operator="greaterThan" allowBlank="1" showInputMessage="1" showErrorMessage="1" sqref="F12:F14 F16:F17 F20 F24:F27" xr:uid="{391EA637-97EA-450E-80FF-9703CD79A564}">
      <formula1>0</formula1>
    </dataValidation>
    <dataValidation type="decimal" allowBlank="1" showInputMessage="1" showErrorMessage="1" sqref="G45 G47" xr:uid="{80A3D53C-C3A5-4AB6-82B3-5E0F94B52C7D}">
      <formula1>0</formula1>
      <formula2>100</formula2>
    </dataValidation>
    <dataValidation type="whole" operator="greaterThan" allowBlank="1" showInputMessage="1" showErrorMessage="1" sqref="L22:L46" xr:uid="{F8107E96-BB76-4722-BFCC-FCBCD8CA19F6}">
      <formula1>0</formula1>
    </dataValidation>
  </dataValidations>
  <pageMargins left="0.7" right="0.7" top="0.75" bottom="0.75" header="0.3" footer="0.3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60F4-1373-41FE-A423-009B43170F8E}">
  <sheetPr>
    <tabColor rgb="FF00B050"/>
  </sheetPr>
  <dimension ref="A1:T727"/>
  <sheetViews>
    <sheetView showGridLines="0" showRowColHeaders="0" zoomScale="90" zoomScaleNormal="90" zoomScaleSheetLayoutView="120" workbookViewId="0">
      <selection activeCell="W14" sqref="W14"/>
    </sheetView>
  </sheetViews>
  <sheetFormatPr defaultRowHeight="14.45"/>
  <sheetData>
    <row r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>
      <c r="A2" s="57"/>
      <c r="B2" s="157" t="s">
        <v>79</v>
      </c>
      <c r="C2" s="157"/>
      <c r="D2" s="157"/>
      <c r="E2" s="158"/>
      <c r="F2" s="158"/>
      <c r="G2" s="158"/>
      <c r="H2" s="158"/>
      <c r="I2" s="158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ht="18.600000000000001">
      <c r="A5" s="57"/>
      <c r="B5" s="147" t="s">
        <v>80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57"/>
    </row>
    <row r="6" spans="1:20" ht="14.45" customHeight="1">
      <c r="A6" s="57"/>
      <c r="B6" s="148" t="s">
        <v>81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57"/>
    </row>
    <row r="7" spans="1:20">
      <c r="A7" s="5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57"/>
    </row>
    <row r="8" spans="1:20">
      <c r="A8" s="57"/>
      <c r="B8" s="149" t="s">
        <v>82</v>
      </c>
      <c r="C8" s="149"/>
      <c r="D8" s="149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57"/>
    </row>
    <row r="9" spans="1:20">
      <c r="A9" s="57"/>
      <c r="B9" s="151" t="s">
        <v>83</v>
      </c>
      <c r="C9" s="152"/>
      <c r="D9" s="152"/>
      <c r="E9" s="152"/>
      <c r="F9" s="152"/>
      <c r="G9" s="153"/>
      <c r="H9" s="151" t="s">
        <v>84</v>
      </c>
      <c r="I9" s="152"/>
      <c r="J9" s="152"/>
      <c r="K9" s="152"/>
      <c r="L9" s="152"/>
      <c r="M9" s="153"/>
      <c r="N9" s="151" t="s">
        <v>85</v>
      </c>
      <c r="O9" s="152"/>
      <c r="P9" s="152"/>
      <c r="Q9" s="152"/>
      <c r="R9" s="152"/>
      <c r="S9" s="153"/>
      <c r="T9" s="57"/>
    </row>
    <row r="10" spans="1:20">
      <c r="A10" s="57"/>
      <c r="B10" s="154"/>
      <c r="C10" s="155"/>
      <c r="D10" s="155"/>
      <c r="E10" s="155"/>
      <c r="F10" s="155"/>
      <c r="G10" s="156"/>
      <c r="H10" s="154"/>
      <c r="I10" s="155"/>
      <c r="J10" s="155"/>
      <c r="K10" s="155"/>
      <c r="L10" s="155"/>
      <c r="M10" s="156"/>
      <c r="N10" s="154"/>
      <c r="O10" s="155"/>
      <c r="P10" s="155"/>
      <c r="Q10" s="155"/>
      <c r="R10" s="155"/>
      <c r="S10" s="156"/>
      <c r="T10" s="57"/>
    </row>
    <row r="11" spans="1:20">
      <c r="A11" s="57"/>
      <c r="B11" s="159"/>
      <c r="C11" s="160"/>
      <c r="D11" s="160"/>
      <c r="E11" s="160"/>
      <c r="F11" s="160"/>
      <c r="G11" s="161"/>
      <c r="H11" s="159"/>
      <c r="I11" s="160"/>
      <c r="J11" s="160"/>
      <c r="K11" s="160"/>
      <c r="L11" s="160"/>
      <c r="M11" s="161"/>
      <c r="N11" s="159"/>
      <c r="O11" s="160"/>
      <c r="P11" s="160"/>
      <c r="Q11" s="160"/>
      <c r="R11" s="160"/>
      <c r="S11" s="161"/>
      <c r="T11" s="57"/>
    </row>
    <row r="12" spans="1:20">
      <c r="A12" s="57"/>
      <c r="B12" s="162"/>
      <c r="C12" s="163"/>
      <c r="D12" s="163"/>
      <c r="E12" s="163"/>
      <c r="F12" s="163"/>
      <c r="G12" s="164"/>
      <c r="H12" s="162"/>
      <c r="I12" s="163"/>
      <c r="J12" s="163"/>
      <c r="K12" s="163"/>
      <c r="L12" s="163"/>
      <c r="M12" s="164"/>
      <c r="N12" s="162"/>
      <c r="O12" s="163"/>
      <c r="P12" s="163"/>
      <c r="Q12" s="163"/>
      <c r="R12" s="163"/>
      <c r="S12" s="164"/>
      <c r="T12" s="57"/>
    </row>
    <row r="13" spans="1:20">
      <c r="A13" s="57"/>
      <c r="B13" s="162"/>
      <c r="C13" s="163"/>
      <c r="D13" s="163"/>
      <c r="E13" s="163"/>
      <c r="F13" s="163"/>
      <c r="G13" s="164"/>
      <c r="H13" s="162"/>
      <c r="I13" s="163"/>
      <c r="J13" s="163"/>
      <c r="K13" s="163"/>
      <c r="L13" s="163"/>
      <c r="M13" s="164"/>
      <c r="N13" s="162"/>
      <c r="O13" s="163"/>
      <c r="P13" s="163"/>
      <c r="Q13" s="163"/>
      <c r="R13" s="163"/>
      <c r="S13" s="164"/>
      <c r="T13" s="57"/>
    </row>
    <row r="14" spans="1:20">
      <c r="A14" s="57"/>
      <c r="B14" s="162"/>
      <c r="C14" s="163"/>
      <c r="D14" s="163"/>
      <c r="E14" s="163"/>
      <c r="F14" s="163"/>
      <c r="G14" s="164"/>
      <c r="H14" s="162"/>
      <c r="I14" s="163"/>
      <c r="J14" s="163"/>
      <c r="K14" s="163"/>
      <c r="L14" s="163"/>
      <c r="M14" s="164"/>
      <c r="N14" s="162"/>
      <c r="O14" s="163"/>
      <c r="P14" s="163"/>
      <c r="Q14" s="163"/>
      <c r="R14" s="163"/>
      <c r="S14" s="164"/>
      <c r="T14" s="57"/>
    </row>
    <row r="15" spans="1:20">
      <c r="A15" s="57"/>
      <c r="B15" s="162"/>
      <c r="C15" s="163"/>
      <c r="D15" s="163"/>
      <c r="E15" s="163"/>
      <c r="F15" s="163"/>
      <c r="G15" s="164"/>
      <c r="H15" s="162"/>
      <c r="I15" s="163"/>
      <c r="J15" s="163"/>
      <c r="K15" s="163"/>
      <c r="L15" s="163"/>
      <c r="M15" s="164"/>
      <c r="N15" s="162"/>
      <c r="O15" s="163"/>
      <c r="P15" s="163"/>
      <c r="Q15" s="163"/>
      <c r="R15" s="163"/>
      <c r="S15" s="164"/>
      <c r="T15" s="57"/>
    </row>
    <row r="16" spans="1:20">
      <c r="A16" s="57"/>
      <c r="B16" s="162"/>
      <c r="C16" s="163"/>
      <c r="D16" s="163"/>
      <c r="E16" s="163"/>
      <c r="F16" s="163"/>
      <c r="G16" s="164"/>
      <c r="H16" s="162"/>
      <c r="I16" s="163"/>
      <c r="J16" s="163"/>
      <c r="K16" s="163"/>
      <c r="L16" s="163"/>
      <c r="M16" s="164"/>
      <c r="N16" s="162"/>
      <c r="O16" s="163"/>
      <c r="P16" s="163"/>
      <c r="Q16" s="163"/>
      <c r="R16" s="163"/>
      <c r="S16" s="164"/>
      <c r="T16" s="57"/>
    </row>
    <row r="17" spans="1:20">
      <c r="A17" s="57"/>
      <c r="B17" s="162"/>
      <c r="C17" s="163"/>
      <c r="D17" s="163"/>
      <c r="E17" s="163"/>
      <c r="F17" s="163"/>
      <c r="G17" s="164"/>
      <c r="H17" s="162"/>
      <c r="I17" s="163"/>
      <c r="J17" s="163"/>
      <c r="K17" s="163"/>
      <c r="L17" s="163"/>
      <c r="M17" s="164"/>
      <c r="N17" s="162"/>
      <c r="O17" s="163"/>
      <c r="P17" s="163"/>
      <c r="Q17" s="163"/>
      <c r="R17" s="163"/>
      <c r="S17" s="164"/>
      <c r="T17" s="57"/>
    </row>
    <row r="18" spans="1:20">
      <c r="A18" s="57"/>
      <c r="B18" s="162"/>
      <c r="C18" s="163"/>
      <c r="D18" s="163"/>
      <c r="E18" s="163"/>
      <c r="F18" s="163"/>
      <c r="G18" s="164"/>
      <c r="H18" s="162"/>
      <c r="I18" s="163"/>
      <c r="J18" s="163"/>
      <c r="K18" s="163"/>
      <c r="L18" s="163"/>
      <c r="M18" s="164"/>
      <c r="N18" s="162"/>
      <c r="O18" s="163"/>
      <c r="P18" s="163"/>
      <c r="Q18" s="163"/>
      <c r="R18" s="163"/>
      <c r="S18" s="164"/>
      <c r="T18" s="57"/>
    </row>
    <row r="19" spans="1:20">
      <c r="A19" s="57"/>
      <c r="B19" s="162"/>
      <c r="C19" s="163"/>
      <c r="D19" s="163"/>
      <c r="E19" s="163"/>
      <c r="F19" s="163"/>
      <c r="G19" s="164"/>
      <c r="H19" s="162"/>
      <c r="I19" s="163"/>
      <c r="J19" s="163"/>
      <c r="K19" s="163"/>
      <c r="L19" s="163"/>
      <c r="M19" s="164"/>
      <c r="N19" s="162"/>
      <c r="O19" s="163"/>
      <c r="P19" s="163"/>
      <c r="Q19" s="163"/>
      <c r="R19" s="163"/>
      <c r="S19" s="164"/>
      <c r="T19" s="57"/>
    </row>
    <row r="20" spans="1:20">
      <c r="A20" s="57"/>
      <c r="B20" s="162"/>
      <c r="C20" s="163"/>
      <c r="D20" s="163"/>
      <c r="E20" s="163"/>
      <c r="F20" s="163"/>
      <c r="G20" s="164"/>
      <c r="H20" s="162"/>
      <c r="I20" s="163"/>
      <c r="J20" s="163"/>
      <c r="K20" s="163"/>
      <c r="L20" s="163"/>
      <c r="M20" s="164"/>
      <c r="N20" s="162"/>
      <c r="O20" s="163"/>
      <c r="P20" s="163"/>
      <c r="Q20" s="163"/>
      <c r="R20" s="163"/>
      <c r="S20" s="164"/>
      <c r="T20" s="57"/>
    </row>
    <row r="21" spans="1:20">
      <c r="A21" s="57"/>
      <c r="B21" s="162"/>
      <c r="C21" s="163"/>
      <c r="D21" s="163"/>
      <c r="E21" s="163"/>
      <c r="F21" s="163"/>
      <c r="G21" s="164"/>
      <c r="H21" s="162"/>
      <c r="I21" s="163"/>
      <c r="J21" s="163"/>
      <c r="K21" s="163"/>
      <c r="L21" s="163"/>
      <c r="M21" s="164"/>
      <c r="N21" s="162"/>
      <c r="O21" s="163"/>
      <c r="P21" s="163"/>
      <c r="Q21" s="163"/>
      <c r="R21" s="163"/>
      <c r="S21" s="164"/>
      <c r="T21" s="57"/>
    </row>
    <row r="22" spans="1:20">
      <c r="A22" s="57"/>
      <c r="B22" s="162"/>
      <c r="C22" s="163"/>
      <c r="D22" s="163"/>
      <c r="E22" s="163"/>
      <c r="F22" s="163"/>
      <c r="G22" s="164"/>
      <c r="H22" s="162"/>
      <c r="I22" s="163"/>
      <c r="J22" s="163"/>
      <c r="K22" s="163"/>
      <c r="L22" s="163"/>
      <c r="M22" s="164"/>
      <c r="N22" s="162"/>
      <c r="O22" s="163"/>
      <c r="P22" s="163"/>
      <c r="Q22" s="163"/>
      <c r="R22" s="163"/>
      <c r="S22" s="164"/>
      <c r="T22" s="57"/>
    </row>
    <row r="23" spans="1:20">
      <c r="A23" s="57"/>
      <c r="B23" s="162"/>
      <c r="C23" s="163"/>
      <c r="D23" s="163"/>
      <c r="E23" s="163"/>
      <c r="F23" s="163"/>
      <c r="G23" s="164"/>
      <c r="H23" s="162"/>
      <c r="I23" s="163"/>
      <c r="J23" s="163"/>
      <c r="K23" s="163"/>
      <c r="L23" s="163"/>
      <c r="M23" s="164"/>
      <c r="N23" s="162"/>
      <c r="O23" s="163"/>
      <c r="P23" s="163"/>
      <c r="Q23" s="163"/>
      <c r="R23" s="163"/>
      <c r="S23" s="164"/>
      <c r="T23" s="57"/>
    </row>
    <row r="24" spans="1:20">
      <c r="A24" s="57"/>
      <c r="B24" s="162"/>
      <c r="C24" s="163"/>
      <c r="D24" s="163"/>
      <c r="E24" s="163"/>
      <c r="F24" s="163"/>
      <c r="G24" s="164"/>
      <c r="H24" s="162"/>
      <c r="I24" s="163"/>
      <c r="J24" s="163"/>
      <c r="K24" s="163"/>
      <c r="L24" s="163"/>
      <c r="M24" s="164"/>
      <c r="N24" s="162"/>
      <c r="O24" s="163"/>
      <c r="P24" s="163"/>
      <c r="Q24" s="163"/>
      <c r="R24" s="163"/>
      <c r="S24" s="164"/>
      <c r="T24" s="57"/>
    </row>
    <row r="25" spans="1:20">
      <c r="A25" s="57"/>
      <c r="B25" s="162"/>
      <c r="C25" s="163"/>
      <c r="D25" s="163"/>
      <c r="E25" s="163"/>
      <c r="F25" s="163"/>
      <c r="G25" s="164"/>
      <c r="H25" s="162"/>
      <c r="I25" s="163"/>
      <c r="J25" s="163"/>
      <c r="K25" s="163"/>
      <c r="L25" s="163"/>
      <c r="M25" s="164"/>
      <c r="N25" s="162"/>
      <c r="O25" s="163"/>
      <c r="P25" s="163"/>
      <c r="Q25" s="163"/>
      <c r="R25" s="163"/>
      <c r="S25" s="164"/>
      <c r="T25" s="57"/>
    </row>
    <row r="26" spans="1:20">
      <c r="A26" s="57"/>
      <c r="B26" s="162"/>
      <c r="C26" s="163"/>
      <c r="D26" s="163"/>
      <c r="E26" s="163"/>
      <c r="F26" s="163"/>
      <c r="G26" s="164"/>
      <c r="H26" s="162"/>
      <c r="I26" s="163"/>
      <c r="J26" s="163"/>
      <c r="K26" s="163"/>
      <c r="L26" s="163"/>
      <c r="M26" s="164"/>
      <c r="N26" s="162"/>
      <c r="O26" s="163"/>
      <c r="P26" s="163"/>
      <c r="Q26" s="163"/>
      <c r="R26" s="163"/>
      <c r="S26" s="164"/>
      <c r="T26" s="57"/>
    </row>
    <row r="27" spans="1:20">
      <c r="A27" s="57"/>
      <c r="B27" s="162"/>
      <c r="C27" s="163"/>
      <c r="D27" s="163"/>
      <c r="E27" s="163"/>
      <c r="F27" s="163"/>
      <c r="G27" s="164"/>
      <c r="H27" s="162"/>
      <c r="I27" s="163"/>
      <c r="J27" s="163"/>
      <c r="K27" s="163"/>
      <c r="L27" s="163"/>
      <c r="M27" s="164"/>
      <c r="N27" s="162"/>
      <c r="O27" s="163"/>
      <c r="P27" s="163"/>
      <c r="Q27" s="163"/>
      <c r="R27" s="163"/>
      <c r="S27" s="164"/>
      <c r="T27" s="57"/>
    </row>
    <row r="28" spans="1:20">
      <c r="A28" s="57"/>
      <c r="B28" s="162"/>
      <c r="C28" s="163"/>
      <c r="D28" s="163"/>
      <c r="E28" s="163"/>
      <c r="F28" s="163"/>
      <c r="G28" s="164"/>
      <c r="H28" s="162"/>
      <c r="I28" s="163"/>
      <c r="J28" s="163"/>
      <c r="K28" s="163"/>
      <c r="L28" s="163"/>
      <c r="M28" s="164"/>
      <c r="N28" s="162"/>
      <c r="O28" s="163"/>
      <c r="P28" s="163"/>
      <c r="Q28" s="163"/>
      <c r="R28" s="163"/>
      <c r="S28" s="164"/>
      <c r="T28" s="57"/>
    </row>
    <row r="29" spans="1:20">
      <c r="A29" s="57"/>
      <c r="B29" s="165"/>
      <c r="C29" s="166"/>
      <c r="D29" s="166"/>
      <c r="E29" s="166"/>
      <c r="F29" s="166"/>
      <c r="G29" s="167"/>
      <c r="H29" s="165"/>
      <c r="I29" s="166"/>
      <c r="J29" s="166"/>
      <c r="K29" s="166"/>
      <c r="L29" s="166"/>
      <c r="M29" s="167"/>
      <c r="N29" s="165"/>
      <c r="O29" s="166"/>
      <c r="P29" s="166"/>
      <c r="Q29" s="166"/>
      <c r="R29" s="166"/>
      <c r="S29" s="167"/>
      <c r="T29" s="57"/>
    </row>
    <row r="30" spans="1:20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t="18.600000000000001">
      <c r="A34" s="57"/>
      <c r="B34" s="147" t="s">
        <v>86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57"/>
    </row>
    <row r="35" spans="1:20">
      <c r="A35" s="57"/>
      <c r="B35" s="148" t="s">
        <v>81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57"/>
    </row>
    <row r="36" spans="1:20">
      <c r="A36" s="5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57"/>
    </row>
    <row r="37" spans="1:20">
      <c r="A37" s="57"/>
      <c r="B37" s="149" t="s">
        <v>82</v>
      </c>
      <c r="C37" s="149"/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57"/>
    </row>
    <row r="38" spans="1:20">
      <c r="A38" s="57"/>
      <c r="B38" s="151" t="s">
        <v>83</v>
      </c>
      <c r="C38" s="152"/>
      <c r="D38" s="152"/>
      <c r="E38" s="152"/>
      <c r="F38" s="152"/>
      <c r="G38" s="153"/>
      <c r="H38" s="151" t="s">
        <v>84</v>
      </c>
      <c r="I38" s="152"/>
      <c r="J38" s="152"/>
      <c r="K38" s="152"/>
      <c r="L38" s="152"/>
      <c r="M38" s="153"/>
      <c r="N38" s="151" t="s">
        <v>85</v>
      </c>
      <c r="O38" s="152"/>
      <c r="P38" s="152"/>
      <c r="Q38" s="152"/>
      <c r="R38" s="152"/>
      <c r="S38" s="153"/>
      <c r="T38" s="57"/>
    </row>
    <row r="39" spans="1:20">
      <c r="A39" s="57"/>
      <c r="B39" s="154"/>
      <c r="C39" s="155"/>
      <c r="D39" s="155"/>
      <c r="E39" s="155"/>
      <c r="F39" s="155"/>
      <c r="G39" s="156"/>
      <c r="H39" s="154"/>
      <c r="I39" s="155"/>
      <c r="J39" s="155"/>
      <c r="K39" s="155"/>
      <c r="L39" s="155"/>
      <c r="M39" s="156"/>
      <c r="N39" s="154"/>
      <c r="O39" s="155"/>
      <c r="P39" s="155"/>
      <c r="Q39" s="155"/>
      <c r="R39" s="155"/>
      <c r="S39" s="156"/>
      <c r="T39" s="57"/>
    </row>
    <row r="40" spans="1:20">
      <c r="A40" s="57"/>
      <c r="B40" s="159"/>
      <c r="C40" s="160"/>
      <c r="D40" s="160"/>
      <c r="E40" s="160"/>
      <c r="F40" s="160"/>
      <c r="G40" s="161"/>
      <c r="H40" s="159"/>
      <c r="I40" s="160"/>
      <c r="J40" s="160"/>
      <c r="K40" s="160"/>
      <c r="L40" s="160"/>
      <c r="M40" s="161"/>
      <c r="N40" s="159"/>
      <c r="O40" s="160"/>
      <c r="P40" s="160"/>
      <c r="Q40" s="160"/>
      <c r="R40" s="160"/>
      <c r="S40" s="161"/>
      <c r="T40" s="57"/>
    </row>
    <row r="41" spans="1:20">
      <c r="A41" s="57"/>
      <c r="B41" s="162"/>
      <c r="C41" s="163"/>
      <c r="D41" s="163"/>
      <c r="E41" s="163"/>
      <c r="F41" s="163"/>
      <c r="G41" s="164"/>
      <c r="H41" s="162"/>
      <c r="I41" s="163"/>
      <c r="J41" s="163"/>
      <c r="K41" s="163"/>
      <c r="L41" s="163"/>
      <c r="M41" s="164"/>
      <c r="N41" s="162"/>
      <c r="O41" s="163"/>
      <c r="P41" s="163"/>
      <c r="Q41" s="163"/>
      <c r="R41" s="163"/>
      <c r="S41" s="164"/>
      <c r="T41" s="57"/>
    </row>
    <row r="42" spans="1:20">
      <c r="A42" s="57"/>
      <c r="B42" s="162"/>
      <c r="C42" s="163"/>
      <c r="D42" s="163"/>
      <c r="E42" s="163"/>
      <c r="F42" s="163"/>
      <c r="G42" s="164"/>
      <c r="H42" s="162"/>
      <c r="I42" s="163"/>
      <c r="J42" s="163"/>
      <c r="K42" s="163"/>
      <c r="L42" s="163"/>
      <c r="M42" s="164"/>
      <c r="N42" s="162"/>
      <c r="O42" s="163"/>
      <c r="P42" s="163"/>
      <c r="Q42" s="163"/>
      <c r="R42" s="163"/>
      <c r="S42" s="164"/>
      <c r="T42" s="57"/>
    </row>
    <row r="43" spans="1:20">
      <c r="A43" s="57"/>
      <c r="B43" s="162"/>
      <c r="C43" s="163"/>
      <c r="D43" s="163"/>
      <c r="E43" s="163"/>
      <c r="F43" s="163"/>
      <c r="G43" s="164"/>
      <c r="H43" s="162"/>
      <c r="I43" s="163"/>
      <c r="J43" s="163"/>
      <c r="K43" s="163"/>
      <c r="L43" s="163"/>
      <c r="M43" s="164"/>
      <c r="N43" s="162"/>
      <c r="O43" s="163"/>
      <c r="P43" s="163"/>
      <c r="Q43" s="163"/>
      <c r="R43" s="163"/>
      <c r="S43" s="164"/>
      <c r="T43" s="57"/>
    </row>
    <row r="44" spans="1:20">
      <c r="A44" s="57"/>
      <c r="B44" s="162"/>
      <c r="C44" s="163"/>
      <c r="D44" s="163"/>
      <c r="E44" s="163"/>
      <c r="F44" s="163"/>
      <c r="G44" s="164"/>
      <c r="H44" s="162"/>
      <c r="I44" s="163"/>
      <c r="J44" s="163"/>
      <c r="K44" s="163"/>
      <c r="L44" s="163"/>
      <c r="M44" s="164"/>
      <c r="N44" s="162"/>
      <c r="O44" s="163"/>
      <c r="P44" s="163"/>
      <c r="Q44" s="163"/>
      <c r="R44" s="163"/>
      <c r="S44" s="164"/>
      <c r="T44" s="57"/>
    </row>
    <row r="45" spans="1:20">
      <c r="A45" s="57"/>
      <c r="B45" s="162"/>
      <c r="C45" s="163"/>
      <c r="D45" s="163"/>
      <c r="E45" s="163"/>
      <c r="F45" s="163"/>
      <c r="G45" s="164"/>
      <c r="H45" s="162"/>
      <c r="I45" s="163"/>
      <c r="J45" s="163"/>
      <c r="K45" s="163"/>
      <c r="L45" s="163"/>
      <c r="M45" s="164"/>
      <c r="N45" s="162"/>
      <c r="O45" s="163"/>
      <c r="P45" s="163"/>
      <c r="Q45" s="163"/>
      <c r="R45" s="163"/>
      <c r="S45" s="164"/>
      <c r="T45" s="57"/>
    </row>
    <row r="46" spans="1:20">
      <c r="A46" s="57"/>
      <c r="B46" s="162"/>
      <c r="C46" s="163"/>
      <c r="D46" s="163"/>
      <c r="E46" s="163"/>
      <c r="F46" s="163"/>
      <c r="G46" s="164"/>
      <c r="H46" s="162"/>
      <c r="I46" s="163"/>
      <c r="J46" s="163"/>
      <c r="K46" s="163"/>
      <c r="L46" s="163"/>
      <c r="M46" s="164"/>
      <c r="N46" s="162"/>
      <c r="O46" s="163"/>
      <c r="P46" s="163"/>
      <c r="Q46" s="163"/>
      <c r="R46" s="163"/>
      <c r="S46" s="164"/>
      <c r="T46" s="57"/>
    </row>
    <row r="47" spans="1:20">
      <c r="A47" s="57"/>
      <c r="B47" s="162"/>
      <c r="C47" s="163"/>
      <c r="D47" s="163"/>
      <c r="E47" s="163"/>
      <c r="F47" s="163"/>
      <c r="G47" s="164"/>
      <c r="H47" s="162"/>
      <c r="I47" s="163"/>
      <c r="J47" s="163"/>
      <c r="K47" s="163"/>
      <c r="L47" s="163"/>
      <c r="M47" s="164"/>
      <c r="N47" s="162"/>
      <c r="O47" s="163"/>
      <c r="P47" s="163"/>
      <c r="Q47" s="163"/>
      <c r="R47" s="163"/>
      <c r="S47" s="164"/>
      <c r="T47" s="57"/>
    </row>
    <row r="48" spans="1:20">
      <c r="A48" s="57"/>
      <c r="B48" s="162"/>
      <c r="C48" s="163"/>
      <c r="D48" s="163"/>
      <c r="E48" s="163"/>
      <c r="F48" s="163"/>
      <c r="G48" s="164"/>
      <c r="H48" s="162"/>
      <c r="I48" s="163"/>
      <c r="J48" s="163"/>
      <c r="K48" s="163"/>
      <c r="L48" s="163"/>
      <c r="M48" s="164"/>
      <c r="N48" s="162"/>
      <c r="O48" s="163"/>
      <c r="P48" s="163"/>
      <c r="Q48" s="163"/>
      <c r="R48" s="163"/>
      <c r="S48" s="164"/>
      <c r="T48" s="57"/>
    </row>
    <row r="49" spans="1:20">
      <c r="A49" s="57"/>
      <c r="B49" s="162"/>
      <c r="C49" s="163"/>
      <c r="D49" s="163"/>
      <c r="E49" s="163"/>
      <c r="F49" s="163"/>
      <c r="G49" s="164"/>
      <c r="H49" s="162"/>
      <c r="I49" s="163"/>
      <c r="J49" s="163"/>
      <c r="K49" s="163"/>
      <c r="L49" s="163"/>
      <c r="M49" s="164"/>
      <c r="N49" s="162"/>
      <c r="O49" s="163"/>
      <c r="P49" s="163"/>
      <c r="Q49" s="163"/>
      <c r="R49" s="163"/>
      <c r="S49" s="164"/>
      <c r="T49" s="57"/>
    </row>
    <row r="50" spans="1:20">
      <c r="A50" s="57"/>
      <c r="B50" s="162"/>
      <c r="C50" s="163"/>
      <c r="D50" s="163"/>
      <c r="E50" s="163"/>
      <c r="F50" s="163"/>
      <c r="G50" s="164"/>
      <c r="H50" s="162"/>
      <c r="I50" s="163"/>
      <c r="J50" s="163"/>
      <c r="K50" s="163"/>
      <c r="L50" s="163"/>
      <c r="M50" s="164"/>
      <c r="N50" s="162"/>
      <c r="O50" s="163"/>
      <c r="P50" s="163"/>
      <c r="Q50" s="163"/>
      <c r="R50" s="163"/>
      <c r="S50" s="164"/>
      <c r="T50" s="57"/>
    </row>
    <row r="51" spans="1:20">
      <c r="A51" s="57"/>
      <c r="B51" s="162"/>
      <c r="C51" s="163"/>
      <c r="D51" s="163"/>
      <c r="E51" s="163"/>
      <c r="F51" s="163"/>
      <c r="G51" s="164"/>
      <c r="H51" s="162"/>
      <c r="I51" s="163"/>
      <c r="J51" s="163"/>
      <c r="K51" s="163"/>
      <c r="L51" s="163"/>
      <c r="M51" s="164"/>
      <c r="N51" s="162"/>
      <c r="O51" s="163"/>
      <c r="P51" s="163"/>
      <c r="Q51" s="163"/>
      <c r="R51" s="163"/>
      <c r="S51" s="164"/>
      <c r="T51" s="57"/>
    </row>
    <row r="52" spans="1:20">
      <c r="A52" s="57"/>
      <c r="B52" s="162"/>
      <c r="C52" s="163"/>
      <c r="D52" s="163"/>
      <c r="E52" s="163"/>
      <c r="F52" s="163"/>
      <c r="G52" s="164"/>
      <c r="H52" s="162"/>
      <c r="I52" s="163"/>
      <c r="J52" s="163"/>
      <c r="K52" s="163"/>
      <c r="L52" s="163"/>
      <c r="M52" s="164"/>
      <c r="N52" s="162"/>
      <c r="O52" s="163"/>
      <c r="P52" s="163"/>
      <c r="Q52" s="163"/>
      <c r="R52" s="163"/>
      <c r="S52" s="164"/>
      <c r="T52" s="57"/>
    </row>
    <row r="53" spans="1:20">
      <c r="A53" s="57"/>
      <c r="B53" s="162"/>
      <c r="C53" s="163"/>
      <c r="D53" s="163"/>
      <c r="E53" s="163"/>
      <c r="F53" s="163"/>
      <c r="G53" s="164"/>
      <c r="H53" s="162"/>
      <c r="I53" s="163"/>
      <c r="J53" s="163"/>
      <c r="K53" s="163"/>
      <c r="L53" s="163"/>
      <c r="M53" s="164"/>
      <c r="N53" s="162"/>
      <c r="O53" s="163"/>
      <c r="P53" s="163"/>
      <c r="Q53" s="163"/>
      <c r="R53" s="163"/>
      <c r="S53" s="164"/>
      <c r="T53" s="57"/>
    </row>
    <row r="54" spans="1:20">
      <c r="A54" s="57"/>
      <c r="B54" s="162"/>
      <c r="C54" s="163"/>
      <c r="D54" s="163"/>
      <c r="E54" s="163"/>
      <c r="F54" s="163"/>
      <c r="G54" s="164"/>
      <c r="H54" s="162"/>
      <c r="I54" s="163"/>
      <c r="J54" s="163"/>
      <c r="K54" s="163"/>
      <c r="L54" s="163"/>
      <c r="M54" s="164"/>
      <c r="N54" s="162"/>
      <c r="O54" s="163"/>
      <c r="P54" s="163"/>
      <c r="Q54" s="163"/>
      <c r="R54" s="163"/>
      <c r="S54" s="164"/>
      <c r="T54" s="57"/>
    </row>
    <row r="55" spans="1:20">
      <c r="A55" s="57"/>
      <c r="B55" s="162"/>
      <c r="C55" s="163"/>
      <c r="D55" s="163"/>
      <c r="E55" s="163"/>
      <c r="F55" s="163"/>
      <c r="G55" s="164"/>
      <c r="H55" s="162"/>
      <c r="I55" s="163"/>
      <c r="J55" s="163"/>
      <c r="K55" s="163"/>
      <c r="L55" s="163"/>
      <c r="M55" s="164"/>
      <c r="N55" s="162"/>
      <c r="O55" s="163"/>
      <c r="P55" s="163"/>
      <c r="Q55" s="163"/>
      <c r="R55" s="163"/>
      <c r="S55" s="164"/>
      <c r="T55" s="57"/>
    </row>
    <row r="56" spans="1:20">
      <c r="A56" s="57"/>
      <c r="B56" s="162"/>
      <c r="C56" s="163"/>
      <c r="D56" s="163"/>
      <c r="E56" s="163"/>
      <c r="F56" s="163"/>
      <c r="G56" s="164"/>
      <c r="H56" s="162"/>
      <c r="I56" s="163"/>
      <c r="J56" s="163"/>
      <c r="K56" s="163"/>
      <c r="L56" s="163"/>
      <c r="M56" s="164"/>
      <c r="N56" s="162"/>
      <c r="O56" s="163"/>
      <c r="P56" s="163"/>
      <c r="Q56" s="163"/>
      <c r="R56" s="163"/>
      <c r="S56" s="164"/>
      <c r="T56" s="57"/>
    </row>
    <row r="57" spans="1:20">
      <c r="A57" s="57"/>
      <c r="B57" s="162"/>
      <c r="C57" s="163"/>
      <c r="D57" s="163"/>
      <c r="E57" s="163"/>
      <c r="F57" s="163"/>
      <c r="G57" s="164"/>
      <c r="H57" s="162"/>
      <c r="I57" s="163"/>
      <c r="J57" s="163"/>
      <c r="K57" s="163"/>
      <c r="L57" s="163"/>
      <c r="M57" s="164"/>
      <c r="N57" s="162"/>
      <c r="O57" s="163"/>
      <c r="P57" s="163"/>
      <c r="Q57" s="163"/>
      <c r="R57" s="163"/>
      <c r="S57" s="164"/>
      <c r="T57" s="57"/>
    </row>
    <row r="58" spans="1:20">
      <c r="A58" s="57"/>
      <c r="B58" s="165"/>
      <c r="C58" s="166"/>
      <c r="D58" s="166"/>
      <c r="E58" s="166"/>
      <c r="F58" s="166"/>
      <c r="G58" s="167"/>
      <c r="H58" s="165"/>
      <c r="I58" s="166"/>
      <c r="J58" s="166"/>
      <c r="K58" s="166"/>
      <c r="L58" s="166"/>
      <c r="M58" s="167"/>
      <c r="N58" s="165"/>
      <c r="O58" s="166"/>
      <c r="P58" s="166"/>
      <c r="Q58" s="166"/>
      <c r="R58" s="166"/>
      <c r="S58" s="167"/>
      <c r="T58" s="57"/>
    </row>
    <row r="59" spans="1:20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18.600000000000001">
      <c r="A63" s="57"/>
      <c r="B63" s="147" t="s">
        <v>87</v>
      </c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57"/>
    </row>
    <row r="64" spans="1:20">
      <c r="A64" s="57"/>
      <c r="B64" s="148" t="s">
        <v>81</v>
      </c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57"/>
    </row>
    <row r="65" spans="1:20">
      <c r="A65" s="57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57"/>
    </row>
    <row r="66" spans="1:20">
      <c r="A66" s="57"/>
      <c r="B66" s="149" t="s">
        <v>82</v>
      </c>
      <c r="C66" s="149"/>
      <c r="D66" s="149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57"/>
    </row>
    <row r="67" spans="1:20">
      <c r="A67" s="57"/>
      <c r="B67" s="151" t="s">
        <v>83</v>
      </c>
      <c r="C67" s="152"/>
      <c r="D67" s="152"/>
      <c r="E67" s="152"/>
      <c r="F67" s="152"/>
      <c r="G67" s="153"/>
      <c r="H67" s="151" t="s">
        <v>84</v>
      </c>
      <c r="I67" s="152"/>
      <c r="J67" s="152"/>
      <c r="K67" s="152"/>
      <c r="L67" s="152"/>
      <c r="M67" s="153"/>
      <c r="N67" s="151" t="s">
        <v>85</v>
      </c>
      <c r="O67" s="152"/>
      <c r="P67" s="152"/>
      <c r="Q67" s="152"/>
      <c r="R67" s="152"/>
      <c r="S67" s="153"/>
      <c r="T67" s="57"/>
    </row>
    <row r="68" spans="1:20">
      <c r="A68" s="57"/>
      <c r="B68" s="154"/>
      <c r="C68" s="155"/>
      <c r="D68" s="155"/>
      <c r="E68" s="155"/>
      <c r="F68" s="155"/>
      <c r="G68" s="156"/>
      <c r="H68" s="154"/>
      <c r="I68" s="155"/>
      <c r="J68" s="155"/>
      <c r="K68" s="155"/>
      <c r="L68" s="155"/>
      <c r="M68" s="156"/>
      <c r="N68" s="154"/>
      <c r="O68" s="155"/>
      <c r="P68" s="155"/>
      <c r="Q68" s="155"/>
      <c r="R68" s="155"/>
      <c r="S68" s="156"/>
      <c r="T68" s="57"/>
    </row>
    <row r="69" spans="1:20">
      <c r="A69" s="57"/>
      <c r="B69" s="159"/>
      <c r="C69" s="160"/>
      <c r="D69" s="160"/>
      <c r="E69" s="160"/>
      <c r="F69" s="160"/>
      <c r="G69" s="161"/>
      <c r="H69" s="159"/>
      <c r="I69" s="160"/>
      <c r="J69" s="160"/>
      <c r="K69" s="160"/>
      <c r="L69" s="160"/>
      <c r="M69" s="161"/>
      <c r="N69" s="159"/>
      <c r="O69" s="160"/>
      <c r="P69" s="160"/>
      <c r="Q69" s="160"/>
      <c r="R69" s="160"/>
      <c r="S69" s="161"/>
      <c r="T69" s="57"/>
    </row>
    <row r="70" spans="1:20">
      <c r="A70" s="57"/>
      <c r="B70" s="162"/>
      <c r="C70" s="163"/>
      <c r="D70" s="163"/>
      <c r="E70" s="163"/>
      <c r="F70" s="163"/>
      <c r="G70" s="164"/>
      <c r="H70" s="162"/>
      <c r="I70" s="163"/>
      <c r="J70" s="163"/>
      <c r="K70" s="163"/>
      <c r="L70" s="163"/>
      <c r="M70" s="164"/>
      <c r="N70" s="162"/>
      <c r="O70" s="163"/>
      <c r="P70" s="163"/>
      <c r="Q70" s="163"/>
      <c r="R70" s="163"/>
      <c r="S70" s="164"/>
      <c r="T70" s="57"/>
    </row>
    <row r="71" spans="1:20">
      <c r="A71" s="57"/>
      <c r="B71" s="162"/>
      <c r="C71" s="163"/>
      <c r="D71" s="163"/>
      <c r="E71" s="163"/>
      <c r="F71" s="163"/>
      <c r="G71" s="164"/>
      <c r="H71" s="162"/>
      <c r="I71" s="163"/>
      <c r="J71" s="163"/>
      <c r="K71" s="163"/>
      <c r="L71" s="163"/>
      <c r="M71" s="164"/>
      <c r="N71" s="162"/>
      <c r="O71" s="163"/>
      <c r="P71" s="163"/>
      <c r="Q71" s="163"/>
      <c r="R71" s="163"/>
      <c r="S71" s="164"/>
      <c r="T71" s="57"/>
    </row>
    <row r="72" spans="1:20">
      <c r="A72" s="57"/>
      <c r="B72" s="162"/>
      <c r="C72" s="163"/>
      <c r="D72" s="163"/>
      <c r="E72" s="163"/>
      <c r="F72" s="163"/>
      <c r="G72" s="164"/>
      <c r="H72" s="162"/>
      <c r="I72" s="163"/>
      <c r="J72" s="163"/>
      <c r="K72" s="163"/>
      <c r="L72" s="163"/>
      <c r="M72" s="164"/>
      <c r="N72" s="162"/>
      <c r="O72" s="163"/>
      <c r="P72" s="163"/>
      <c r="Q72" s="163"/>
      <c r="R72" s="163"/>
      <c r="S72" s="164"/>
      <c r="T72" s="57"/>
    </row>
    <row r="73" spans="1:20">
      <c r="A73" s="57"/>
      <c r="B73" s="162"/>
      <c r="C73" s="163"/>
      <c r="D73" s="163"/>
      <c r="E73" s="163"/>
      <c r="F73" s="163"/>
      <c r="G73" s="164"/>
      <c r="H73" s="162"/>
      <c r="I73" s="163"/>
      <c r="J73" s="163"/>
      <c r="K73" s="163"/>
      <c r="L73" s="163"/>
      <c r="M73" s="164"/>
      <c r="N73" s="162"/>
      <c r="O73" s="163"/>
      <c r="P73" s="163"/>
      <c r="Q73" s="163"/>
      <c r="R73" s="163"/>
      <c r="S73" s="164"/>
      <c r="T73" s="57"/>
    </row>
    <row r="74" spans="1:20">
      <c r="A74" s="57"/>
      <c r="B74" s="162"/>
      <c r="C74" s="163"/>
      <c r="D74" s="163"/>
      <c r="E74" s="163"/>
      <c r="F74" s="163"/>
      <c r="G74" s="164"/>
      <c r="H74" s="162"/>
      <c r="I74" s="163"/>
      <c r="J74" s="163"/>
      <c r="K74" s="163"/>
      <c r="L74" s="163"/>
      <c r="M74" s="164"/>
      <c r="N74" s="162"/>
      <c r="O74" s="163"/>
      <c r="P74" s="163"/>
      <c r="Q74" s="163"/>
      <c r="R74" s="163"/>
      <c r="S74" s="164"/>
      <c r="T74" s="57"/>
    </row>
    <row r="75" spans="1:20">
      <c r="A75" s="57"/>
      <c r="B75" s="162"/>
      <c r="C75" s="163"/>
      <c r="D75" s="163"/>
      <c r="E75" s="163"/>
      <c r="F75" s="163"/>
      <c r="G75" s="164"/>
      <c r="H75" s="162"/>
      <c r="I75" s="163"/>
      <c r="J75" s="163"/>
      <c r="K75" s="163"/>
      <c r="L75" s="163"/>
      <c r="M75" s="164"/>
      <c r="N75" s="162"/>
      <c r="O75" s="163"/>
      <c r="P75" s="163"/>
      <c r="Q75" s="163"/>
      <c r="R75" s="163"/>
      <c r="S75" s="164"/>
      <c r="T75" s="57"/>
    </row>
    <row r="76" spans="1:20">
      <c r="A76" s="57"/>
      <c r="B76" s="162"/>
      <c r="C76" s="163"/>
      <c r="D76" s="163"/>
      <c r="E76" s="163"/>
      <c r="F76" s="163"/>
      <c r="G76" s="164"/>
      <c r="H76" s="162"/>
      <c r="I76" s="163"/>
      <c r="J76" s="163"/>
      <c r="K76" s="163"/>
      <c r="L76" s="163"/>
      <c r="M76" s="164"/>
      <c r="N76" s="162"/>
      <c r="O76" s="163"/>
      <c r="P76" s="163"/>
      <c r="Q76" s="163"/>
      <c r="R76" s="163"/>
      <c r="S76" s="164"/>
      <c r="T76" s="57"/>
    </row>
    <row r="77" spans="1:20">
      <c r="A77" s="57"/>
      <c r="B77" s="162"/>
      <c r="C77" s="163"/>
      <c r="D77" s="163"/>
      <c r="E77" s="163"/>
      <c r="F77" s="163"/>
      <c r="G77" s="164"/>
      <c r="H77" s="162"/>
      <c r="I77" s="163"/>
      <c r="J77" s="163"/>
      <c r="K77" s="163"/>
      <c r="L77" s="163"/>
      <c r="M77" s="164"/>
      <c r="N77" s="162"/>
      <c r="O77" s="163"/>
      <c r="P77" s="163"/>
      <c r="Q77" s="163"/>
      <c r="R77" s="163"/>
      <c r="S77" s="164"/>
      <c r="T77" s="57"/>
    </row>
    <row r="78" spans="1:20">
      <c r="A78" s="57"/>
      <c r="B78" s="162"/>
      <c r="C78" s="163"/>
      <c r="D78" s="163"/>
      <c r="E78" s="163"/>
      <c r="F78" s="163"/>
      <c r="G78" s="164"/>
      <c r="H78" s="162"/>
      <c r="I78" s="163"/>
      <c r="J78" s="163"/>
      <c r="K78" s="163"/>
      <c r="L78" s="163"/>
      <c r="M78" s="164"/>
      <c r="N78" s="162"/>
      <c r="O78" s="163"/>
      <c r="P78" s="163"/>
      <c r="Q78" s="163"/>
      <c r="R78" s="163"/>
      <c r="S78" s="164"/>
      <c r="T78" s="57"/>
    </row>
    <row r="79" spans="1:20">
      <c r="A79" s="57"/>
      <c r="B79" s="162"/>
      <c r="C79" s="163"/>
      <c r="D79" s="163"/>
      <c r="E79" s="163"/>
      <c r="F79" s="163"/>
      <c r="G79" s="164"/>
      <c r="H79" s="162"/>
      <c r="I79" s="163"/>
      <c r="J79" s="163"/>
      <c r="K79" s="163"/>
      <c r="L79" s="163"/>
      <c r="M79" s="164"/>
      <c r="N79" s="162"/>
      <c r="O79" s="163"/>
      <c r="P79" s="163"/>
      <c r="Q79" s="163"/>
      <c r="R79" s="163"/>
      <c r="S79" s="164"/>
      <c r="T79" s="57"/>
    </row>
    <row r="80" spans="1:20">
      <c r="A80" s="57"/>
      <c r="B80" s="162"/>
      <c r="C80" s="163"/>
      <c r="D80" s="163"/>
      <c r="E80" s="163"/>
      <c r="F80" s="163"/>
      <c r="G80" s="164"/>
      <c r="H80" s="162"/>
      <c r="I80" s="163"/>
      <c r="J80" s="163"/>
      <c r="K80" s="163"/>
      <c r="L80" s="163"/>
      <c r="M80" s="164"/>
      <c r="N80" s="162"/>
      <c r="O80" s="163"/>
      <c r="P80" s="163"/>
      <c r="Q80" s="163"/>
      <c r="R80" s="163"/>
      <c r="S80" s="164"/>
      <c r="T80" s="57"/>
    </row>
    <row r="81" spans="1:20">
      <c r="A81" s="57"/>
      <c r="B81" s="162"/>
      <c r="C81" s="163"/>
      <c r="D81" s="163"/>
      <c r="E81" s="163"/>
      <c r="F81" s="163"/>
      <c r="G81" s="164"/>
      <c r="H81" s="162"/>
      <c r="I81" s="163"/>
      <c r="J81" s="163"/>
      <c r="K81" s="163"/>
      <c r="L81" s="163"/>
      <c r="M81" s="164"/>
      <c r="N81" s="162"/>
      <c r="O81" s="163"/>
      <c r="P81" s="163"/>
      <c r="Q81" s="163"/>
      <c r="R81" s="163"/>
      <c r="S81" s="164"/>
      <c r="T81" s="57"/>
    </row>
    <row r="82" spans="1:20">
      <c r="A82" s="57"/>
      <c r="B82" s="162"/>
      <c r="C82" s="163"/>
      <c r="D82" s="163"/>
      <c r="E82" s="163"/>
      <c r="F82" s="163"/>
      <c r="G82" s="164"/>
      <c r="H82" s="162"/>
      <c r="I82" s="163"/>
      <c r="J82" s="163"/>
      <c r="K82" s="163"/>
      <c r="L82" s="163"/>
      <c r="M82" s="164"/>
      <c r="N82" s="162"/>
      <c r="O82" s="163"/>
      <c r="P82" s="163"/>
      <c r="Q82" s="163"/>
      <c r="R82" s="163"/>
      <c r="S82" s="164"/>
      <c r="T82" s="57"/>
    </row>
    <row r="83" spans="1:20">
      <c r="A83" s="57"/>
      <c r="B83" s="162"/>
      <c r="C83" s="163"/>
      <c r="D83" s="163"/>
      <c r="E83" s="163"/>
      <c r="F83" s="163"/>
      <c r="G83" s="164"/>
      <c r="H83" s="162"/>
      <c r="I83" s="163"/>
      <c r="J83" s="163"/>
      <c r="K83" s="163"/>
      <c r="L83" s="163"/>
      <c r="M83" s="164"/>
      <c r="N83" s="162"/>
      <c r="O83" s="163"/>
      <c r="P83" s="163"/>
      <c r="Q83" s="163"/>
      <c r="R83" s="163"/>
      <c r="S83" s="164"/>
      <c r="T83" s="57"/>
    </row>
    <row r="84" spans="1:20">
      <c r="A84" s="57"/>
      <c r="B84" s="162"/>
      <c r="C84" s="163"/>
      <c r="D84" s="163"/>
      <c r="E84" s="163"/>
      <c r="F84" s="163"/>
      <c r="G84" s="164"/>
      <c r="H84" s="162"/>
      <c r="I84" s="163"/>
      <c r="J84" s="163"/>
      <c r="K84" s="163"/>
      <c r="L84" s="163"/>
      <c r="M84" s="164"/>
      <c r="N84" s="162"/>
      <c r="O84" s="163"/>
      <c r="P84" s="163"/>
      <c r="Q84" s="163"/>
      <c r="R84" s="163"/>
      <c r="S84" s="164"/>
      <c r="T84" s="57"/>
    </row>
    <row r="85" spans="1:20">
      <c r="A85" s="57"/>
      <c r="B85" s="162"/>
      <c r="C85" s="163"/>
      <c r="D85" s="163"/>
      <c r="E85" s="163"/>
      <c r="F85" s="163"/>
      <c r="G85" s="164"/>
      <c r="H85" s="162"/>
      <c r="I85" s="163"/>
      <c r="J85" s="163"/>
      <c r="K85" s="163"/>
      <c r="L85" s="163"/>
      <c r="M85" s="164"/>
      <c r="N85" s="162"/>
      <c r="O85" s="163"/>
      <c r="P85" s="163"/>
      <c r="Q85" s="163"/>
      <c r="R85" s="163"/>
      <c r="S85" s="164"/>
      <c r="T85" s="57"/>
    </row>
    <row r="86" spans="1:20">
      <c r="A86" s="57"/>
      <c r="B86" s="162"/>
      <c r="C86" s="163"/>
      <c r="D86" s="163"/>
      <c r="E86" s="163"/>
      <c r="F86" s="163"/>
      <c r="G86" s="164"/>
      <c r="H86" s="162"/>
      <c r="I86" s="163"/>
      <c r="J86" s="163"/>
      <c r="K86" s="163"/>
      <c r="L86" s="163"/>
      <c r="M86" s="164"/>
      <c r="N86" s="162"/>
      <c r="O86" s="163"/>
      <c r="P86" s="163"/>
      <c r="Q86" s="163"/>
      <c r="R86" s="163"/>
      <c r="S86" s="164"/>
      <c r="T86" s="57"/>
    </row>
    <row r="87" spans="1:20">
      <c r="A87" s="57"/>
      <c r="B87" s="165"/>
      <c r="C87" s="166"/>
      <c r="D87" s="166"/>
      <c r="E87" s="166"/>
      <c r="F87" s="166"/>
      <c r="G87" s="167"/>
      <c r="H87" s="165"/>
      <c r="I87" s="166"/>
      <c r="J87" s="166"/>
      <c r="K87" s="166"/>
      <c r="L87" s="166"/>
      <c r="M87" s="167"/>
      <c r="N87" s="165"/>
      <c r="O87" s="166"/>
      <c r="P87" s="166"/>
      <c r="Q87" s="166"/>
      <c r="R87" s="166"/>
      <c r="S87" s="167"/>
      <c r="T87" s="57"/>
    </row>
    <row r="88" spans="1:20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</row>
    <row r="89" spans="1:20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</row>
    <row r="90" spans="1:20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</row>
    <row r="91" spans="1:20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</row>
    <row r="92" spans="1:20" ht="18.600000000000001">
      <c r="A92" s="57"/>
      <c r="B92" s="147" t="s">
        <v>88</v>
      </c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57"/>
    </row>
    <row r="93" spans="1:20">
      <c r="A93" s="57"/>
      <c r="B93" s="148" t="s">
        <v>81</v>
      </c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57"/>
    </row>
    <row r="94" spans="1:20">
      <c r="A94" s="57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57"/>
    </row>
    <row r="95" spans="1:20">
      <c r="A95" s="57"/>
      <c r="B95" s="149" t="s">
        <v>82</v>
      </c>
      <c r="C95" s="149"/>
      <c r="D95" s="149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57"/>
    </row>
    <row r="96" spans="1:20">
      <c r="A96" s="57"/>
      <c r="B96" s="151" t="s">
        <v>83</v>
      </c>
      <c r="C96" s="152"/>
      <c r="D96" s="152"/>
      <c r="E96" s="152"/>
      <c r="F96" s="152"/>
      <c r="G96" s="153"/>
      <c r="H96" s="151" t="s">
        <v>84</v>
      </c>
      <c r="I96" s="152"/>
      <c r="J96" s="152"/>
      <c r="K96" s="152"/>
      <c r="L96" s="152"/>
      <c r="M96" s="153"/>
      <c r="N96" s="151" t="s">
        <v>85</v>
      </c>
      <c r="O96" s="152"/>
      <c r="P96" s="152"/>
      <c r="Q96" s="152"/>
      <c r="R96" s="152"/>
      <c r="S96" s="153"/>
      <c r="T96" s="57"/>
    </row>
    <row r="97" spans="1:20">
      <c r="A97" s="57"/>
      <c r="B97" s="154"/>
      <c r="C97" s="155"/>
      <c r="D97" s="155"/>
      <c r="E97" s="155"/>
      <c r="F97" s="155"/>
      <c r="G97" s="156"/>
      <c r="H97" s="154"/>
      <c r="I97" s="155"/>
      <c r="J97" s="155"/>
      <c r="K97" s="155"/>
      <c r="L97" s="155"/>
      <c r="M97" s="156"/>
      <c r="N97" s="154"/>
      <c r="O97" s="155"/>
      <c r="P97" s="155"/>
      <c r="Q97" s="155"/>
      <c r="R97" s="155"/>
      <c r="S97" s="156"/>
      <c r="T97" s="57"/>
    </row>
    <row r="98" spans="1:20">
      <c r="A98" s="57"/>
      <c r="B98" s="159"/>
      <c r="C98" s="160"/>
      <c r="D98" s="160"/>
      <c r="E98" s="160"/>
      <c r="F98" s="160"/>
      <c r="G98" s="161"/>
      <c r="H98" s="159"/>
      <c r="I98" s="160"/>
      <c r="J98" s="160"/>
      <c r="K98" s="160"/>
      <c r="L98" s="160"/>
      <c r="M98" s="161"/>
      <c r="N98" s="159"/>
      <c r="O98" s="160"/>
      <c r="P98" s="160"/>
      <c r="Q98" s="160"/>
      <c r="R98" s="160"/>
      <c r="S98" s="161"/>
      <c r="T98" s="57"/>
    </row>
    <row r="99" spans="1:20">
      <c r="A99" s="57"/>
      <c r="B99" s="162"/>
      <c r="C99" s="163"/>
      <c r="D99" s="163"/>
      <c r="E99" s="163"/>
      <c r="F99" s="163"/>
      <c r="G99" s="164"/>
      <c r="H99" s="162"/>
      <c r="I99" s="163"/>
      <c r="J99" s="163"/>
      <c r="K99" s="163"/>
      <c r="L99" s="163"/>
      <c r="M99" s="164"/>
      <c r="N99" s="162"/>
      <c r="O99" s="163"/>
      <c r="P99" s="163"/>
      <c r="Q99" s="163"/>
      <c r="R99" s="163"/>
      <c r="S99" s="164"/>
      <c r="T99" s="57"/>
    </row>
    <row r="100" spans="1:20">
      <c r="A100" s="57"/>
      <c r="B100" s="162"/>
      <c r="C100" s="163"/>
      <c r="D100" s="163"/>
      <c r="E100" s="163"/>
      <c r="F100" s="163"/>
      <c r="G100" s="164"/>
      <c r="H100" s="162"/>
      <c r="I100" s="163"/>
      <c r="J100" s="163"/>
      <c r="K100" s="163"/>
      <c r="L100" s="163"/>
      <c r="M100" s="164"/>
      <c r="N100" s="162"/>
      <c r="O100" s="163"/>
      <c r="P100" s="163"/>
      <c r="Q100" s="163"/>
      <c r="R100" s="163"/>
      <c r="S100" s="164"/>
      <c r="T100" s="57"/>
    </row>
    <row r="101" spans="1:20">
      <c r="A101" s="57"/>
      <c r="B101" s="162"/>
      <c r="C101" s="163"/>
      <c r="D101" s="163"/>
      <c r="E101" s="163"/>
      <c r="F101" s="163"/>
      <c r="G101" s="164"/>
      <c r="H101" s="162"/>
      <c r="I101" s="163"/>
      <c r="J101" s="163"/>
      <c r="K101" s="163"/>
      <c r="L101" s="163"/>
      <c r="M101" s="164"/>
      <c r="N101" s="162"/>
      <c r="O101" s="163"/>
      <c r="P101" s="163"/>
      <c r="Q101" s="163"/>
      <c r="R101" s="163"/>
      <c r="S101" s="164"/>
      <c r="T101" s="57"/>
    </row>
    <row r="102" spans="1:20">
      <c r="A102" s="57"/>
      <c r="B102" s="162"/>
      <c r="C102" s="163"/>
      <c r="D102" s="163"/>
      <c r="E102" s="163"/>
      <c r="F102" s="163"/>
      <c r="G102" s="164"/>
      <c r="H102" s="162"/>
      <c r="I102" s="163"/>
      <c r="J102" s="163"/>
      <c r="K102" s="163"/>
      <c r="L102" s="163"/>
      <c r="M102" s="164"/>
      <c r="N102" s="162"/>
      <c r="O102" s="163"/>
      <c r="P102" s="163"/>
      <c r="Q102" s="163"/>
      <c r="R102" s="163"/>
      <c r="S102" s="164"/>
      <c r="T102" s="57"/>
    </row>
    <row r="103" spans="1:20">
      <c r="A103" s="57"/>
      <c r="B103" s="162"/>
      <c r="C103" s="163"/>
      <c r="D103" s="163"/>
      <c r="E103" s="163"/>
      <c r="F103" s="163"/>
      <c r="G103" s="164"/>
      <c r="H103" s="162"/>
      <c r="I103" s="163"/>
      <c r="J103" s="163"/>
      <c r="K103" s="163"/>
      <c r="L103" s="163"/>
      <c r="M103" s="164"/>
      <c r="N103" s="162"/>
      <c r="O103" s="163"/>
      <c r="P103" s="163"/>
      <c r="Q103" s="163"/>
      <c r="R103" s="163"/>
      <c r="S103" s="164"/>
      <c r="T103" s="57"/>
    </row>
    <row r="104" spans="1:20">
      <c r="A104" s="57"/>
      <c r="B104" s="162"/>
      <c r="C104" s="163"/>
      <c r="D104" s="163"/>
      <c r="E104" s="163"/>
      <c r="F104" s="163"/>
      <c r="G104" s="164"/>
      <c r="H104" s="162"/>
      <c r="I104" s="163"/>
      <c r="J104" s="163"/>
      <c r="K104" s="163"/>
      <c r="L104" s="163"/>
      <c r="M104" s="164"/>
      <c r="N104" s="162"/>
      <c r="O104" s="163"/>
      <c r="P104" s="163"/>
      <c r="Q104" s="163"/>
      <c r="R104" s="163"/>
      <c r="S104" s="164"/>
      <c r="T104" s="57"/>
    </row>
    <row r="105" spans="1:20">
      <c r="A105" s="57"/>
      <c r="B105" s="162"/>
      <c r="C105" s="163"/>
      <c r="D105" s="163"/>
      <c r="E105" s="163"/>
      <c r="F105" s="163"/>
      <c r="G105" s="164"/>
      <c r="H105" s="162"/>
      <c r="I105" s="163"/>
      <c r="J105" s="163"/>
      <c r="K105" s="163"/>
      <c r="L105" s="163"/>
      <c r="M105" s="164"/>
      <c r="N105" s="162"/>
      <c r="O105" s="163"/>
      <c r="P105" s="163"/>
      <c r="Q105" s="163"/>
      <c r="R105" s="163"/>
      <c r="S105" s="164"/>
      <c r="T105" s="57"/>
    </row>
    <row r="106" spans="1:20">
      <c r="A106" s="57"/>
      <c r="B106" s="162"/>
      <c r="C106" s="163"/>
      <c r="D106" s="163"/>
      <c r="E106" s="163"/>
      <c r="F106" s="163"/>
      <c r="G106" s="164"/>
      <c r="H106" s="162"/>
      <c r="I106" s="163"/>
      <c r="J106" s="163"/>
      <c r="K106" s="163"/>
      <c r="L106" s="163"/>
      <c r="M106" s="164"/>
      <c r="N106" s="162"/>
      <c r="O106" s="163"/>
      <c r="P106" s="163"/>
      <c r="Q106" s="163"/>
      <c r="R106" s="163"/>
      <c r="S106" s="164"/>
      <c r="T106" s="57"/>
    </row>
    <row r="107" spans="1:20">
      <c r="A107" s="57"/>
      <c r="B107" s="162"/>
      <c r="C107" s="163"/>
      <c r="D107" s="163"/>
      <c r="E107" s="163"/>
      <c r="F107" s="163"/>
      <c r="G107" s="164"/>
      <c r="H107" s="162"/>
      <c r="I107" s="163"/>
      <c r="J107" s="163"/>
      <c r="K107" s="163"/>
      <c r="L107" s="163"/>
      <c r="M107" s="164"/>
      <c r="N107" s="162"/>
      <c r="O107" s="163"/>
      <c r="P107" s="163"/>
      <c r="Q107" s="163"/>
      <c r="R107" s="163"/>
      <c r="S107" s="164"/>
      <c r="T107" s="57"/>
    </row>
    <row r="108" spans="1:20">
      <c r="A108" s="57"/>
      <c r="B108" s="162"/>
      <c r="C108" s="163"/>
      <c r="D108" s="163"/>
      <c r="E108" s="163"/>
      <c r="F108" s="163"/>
      <c r="G108" s="164"/>
      <c r="H108" s="162"/>
      <c r="I108" s="163"/>
      <c r="J108" s="163"/>
      <c r="K108" s="163"/>
      <c r="L108" s="163"/>
      <c r="M108" s="164"/>
      <c r="N108" s="162"/>
      <c r="O108" s="163"/>
      <c r="P108" s="163"/>
      <c r="Q108" s="163"/>
      <c r="R108" s="163"/>
      <c r="S108" s="164"/>
      <c r="T108" s="57"/>
    </row>
    <row r="109" spans="1:20">
      <c r="A109" s="57"/>
      <c r="B109" s="162"/>
      <c r="C109" s="163"/>
      <c r="D109" s="163"/>
      <c r="E109" s="163"/>
      <c r="F109" s="163"/>
      <c r="G109" s="164"/>
      <c r="H109" s="162"/>
      <c r="I109" s="163"/>
      <c r="J109" s="163"/>
      <c r="K109" s="163"/>
      <c r="L109" s="163"/>
      <c r="M109" s="164"/>
      <c r="N109" s="162"/>
      <c r="O109" s="163"/>
      <c r="P109" s="163"/>
      <c r="Q109" s="163"/>
      <c r="R109" s="163"/>
      <c r="S109" s="164"/>
      <c r="T109" s="57"/>
    </row>
    <row r="110" spans="1:20">
      <c r="A110" s="57"/>
      <c r="B110" s="162"/>
      <c r="C110" s="163"/>
      <c r="D110" s="163"/>
      <c r="E110" s="163"/>
      <c r="F110" s="163"/>
      <c r="G110" s="164"/>
      <c r="H110" s="162"/>
      <c r="I110" s="163"/>
      <c r="J110" s="163"/>
      <c r="K110" s="163"/>
      <c r="L110" s="163"/>
      <c r="M110" s="164"/>
      <c r="N110" s="162"/>
      <c r="O110" s="163"/>
      <c r="P110" s="163"/>
      <c r="Q110" s="163"/>
      <c r="R110" s="163"/>
      <c r="S110" s="164"/>
      <c r="T110" s="57"/>
    </row>
    <row r="111" spans="1:20">
      <c r="A111" s="57"/>
      <c r="B111" s="162"/>
      <c r="C111" s="163"/>
      <c r="D111" s="163"/>
      <c r="E111" s="163"/>
      <c r="F111" s="163"/>
      <c r="G111" s="164"/>
      <c r="H111" s="162"/>
      <c r="I111" s="163"/>
      <c r="J111" s="163"/>
      <c r="K111" s="163"/>
      <c r="L111" s="163"/>
      <c r="M111" s="164"/>
      <c r="N111" s="162"/>
      <c r="O111" s="163"/>
      <c r="P111" s="163"/>
      <c r="Q111" s="163"/>
      <c r="R111" s="163"/>
      <c r="S111" s="164"/>
      <c r="T111" s="57"/>
    </row>
    <row r="112" spans="1:20">
      <c r="A112" s="57"/>
      <c r="B112" s="162"/>
      <c r="C112" s="163"/>
      <c r="D112" s="163"/>
      <c r="E112" s="163"/>
      <c r="F112" s="163"/>
      <c r="G112" s="164"/>
      <c r="H112" s="162"/>
      <c r="I112" s="163"/>
      <c r="J112" s="163"/>
      <c r="K112" s="163"/>
      <c r="L112" s="163"/>
      <c r="M112" s="164"/>
      <c r="N112" s="162"/>
      <c r="O112" s="163"/>
      <c r="P112" s="163"/>
      <c r="Q112" s="163"/>
      <c r="R112" s="163"/>
      <c r="S112" s="164"/>
      <c r="T112" s="57"/>
    </row>
    <row r="113" spans="1:20">
      <c r="A113" s="57"/>
      <c r="B113" s="162"/>
      <c r="C113" s="163"/>
      <c r="D113" s="163"/>
      <c r="E113" s="163"/>
      <c r="F113" s="163"/>
      <c r="G113" s="164"/>
      <c r="H113" s="162"/>
      <c r="I113" s="163"/>
      <c r="J113" s="163"/>
      <c r="K113" s="163"/>
      <c r="L113" s="163"/>
      <c r="M113" s="164"/>
      <c r="N113" s="162"/>
      <c r="O113" s="163"/>
      <c r="P113" s="163"/>
      <c r="Q113" s="163"/>
      <c r="R113" s="163"/>
      <c r="S113" s="164"/>
      <c r="T113" s="57"/>
    </row>
    <row r="114" spans="1:20">
      <c r="A114" s="57"/>
      <c r="B114" s="162"/>
      <c r="C114" s="163"/>
      <c r="D114" s="163"/>
      <c r="E114" s="163"/>
      <c r="F114" s="163"/>
      <c r="G114" s="164"/>
      <c r="H114" s="162"/>
      <c r="I114" s="163"/>
      <c r="J114" s="163"/>
      <c r="K114" s="163"/>
      <c r="L114" s="163"/>
      <c r="M114" s="164"/>
      <c r="N114" s="162"/>
      <c r="O114" s="163"/>
      <c r="P114" s="163"/>
      <c r="Q114" s="163"/>
      <c r="R114" s="163"/>
      <c r="S114" s="164"/>
      <c r="T114" s="57"/>
    </row>
    <row r="115" spans="1:20">
      <c r="A115" s="57"/>
      <c r="B115" s="162"/>
      <c r="C115" s="163"/>
      <c r="D115" s="163"/>
      <c r="E115" s="163"/>
      <c r="F115" s="163"/>
      <c r="G115" s="164"/>
      <c r="H115" s="162"/>
      <c r="I115" s="163"/>
      <c r="J115" s="163"/>
      <c r="K115" s="163"/>
      <c r="L115" s="163"/>
      <c r="M115" s="164"/>
      <c r="N115" s="162"/>
      <c r="O115" s="163"/>
      <c r="P115" s="163"/>
      <c r="Q115" s="163"/>
      <c r="R115" s="163"/>
      <c r="S115" s="164"/>
      <c r="T115" s="57"/>
    </row>
    <row r="116" spans="1:20">
      <c r="A116" s="57"/>
      <c r="B116" s="165"/>
      <c r="C116" s="166"/>
      <c r="D116" s="166"/>
      <c r="E116" s="166"/>
      <c r="F116" s="166"/>
      <c r="G116" s="167"/>
      <c r="H116" s="165"/>
      <c r="I116" s="166"/>
      <c r="J116" s="166"/>
      <c r="K116" s="166"/>
      <c r="L116" s="166"/>
      <c r="M116" s="167"/>
      <c r="N116" s="165"/>
      <c r="O116" s="166"/>
      <c r="P116" s="166"/>
      <c r="Q116" s="166"/>
      <c r="R116" s="166"/>
      <c r="S116" s="167"/>
      <c r="T116" s="57"/>
    </row>
    <row r="117" spans="1:20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</row>
    <row r="118" spans="1:20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</row>
    <row r="119" spans="1:20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</row>
    <row r="120" spans="1:20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</row>
    <row r="121" spans="1:20" ht="18.600000000000001">
      <c r="A121" s="57"/>
      <c r="B121" s="147" t="s">
        <v>89</v>
      </c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57"/>
    </row>
    <row r="122" spans="1:20">
      <c r="A122" s="57"/>
      <c r="B122" s="148" t="s">
        <v>81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57"/>
    </row>
    <row r="123" spans="1:20">
      <c r="A123" s="57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57"/>
    </row>
    <row r="124" spans="1:20">
      <c r="A124" s="57"/>
      <c r="B124" s="149" t="s">
        <v>82</v>
      </c>
      <c r="C124" s="149"/>
      <c r="D124" s="149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57"/>
    </row>
    <row r="125" spans="1:20">
      <c r="A125" s="57"/>
      <c r="B125" s="151" t="s">
        <v>83</v>
      </c>
      <c r="C125" s="152"/>
      <c r="D125" s="152"/>
      <c r="E125" s="152"/>
      <c r="F125" s="152"/>
      <c r="G125" s="153"/>
      <c r="H125" s="151" t="s">
        <v>84</v>
      </c>
      <c r="I125" s="152"/>
      <c r="J125" s="152"/>
      <c r="K125" s="152"/>
      <c r="L125" s="152"/>
      <c r="M125" s="153"/>
      <c r="N125" s="151" t="s">
        <v>85</v>
      </c>
      <c r="O125" s="152"/>
      <c r="P125" s="152"/>
      <c r="Q125" s="152"/>
      <c r="R125" s="152"/>
      <c r="S125" s="153"/>
      <c r="T125" s="57"/>
    </row>
    <row r="126" spans="1:20">
      <c r="A126" s="57"/>
      <c r="B126" s="154"/>
      <c r="C126" s="155"/>
      <c r="D126" s="155"/>
      <c r="E126" s="155"/>
      <c r="F126" s="155"/>
      <c r="G126" s="156"/>
      <c r="H126" s="154"/>
      <c r="I126" s="155"/>
      <c r="J126" s="155"/>
      <c r="K126" s="155"/>
      <c r="L126" s="155"/>
      <c r="M126" s="156"/>
      <c r="N126" s="154"/>
      <c r="O126" s="155"/>
      <c r="P126" s="155"/>
      <c r="Q126" s="155"/>
      <c r="R126" s="155"/>
      <c r="S126" s="156"/>
      <c r="T126" s="57"/>
    </row>
    <row r="127" spans="1:20">
      <c r="A127" s="57"/>
      <c r="B127" s="159"/>
      <c r="C127" s="160"/>
      <c r="D127" s="160"/>
      <c r="E127" s="160"/>
      <c r="F127" s="160"/>
      <c r="G127" s="161"/>
      <c r="H127" s="159"/>
      <c r="I127" s="160"/>
      <c r="J127" s="160"/>
      <c r="K127" s="160"/>
      <c r="L127" s="160"/>
      <c r="M127" s="161"/>
      <c r="N127" s="159"/>
      <c r="O127" s="160"/>
      <c r="P127" s="160"/>
      <c r="Q127" s="160"/>
      <c r="R127" s="160"/>
      <c r="S127" s="161"/>
      <c r="T127" s="57"/>
    </row>
    <row r="128" spans="1:20">
      <c r="A128" s="57"/>
      <c r="B128" s="162"/>
      <c r="C128" s="163"/>
      <c r="D128" s="163"/>
      <c r="E128" s="163"/>
      <c r="F128" s="163"/>
      <c r="G128" s="164"/>
      <c r="H128" s="162"/>
      <c r="I128" s="163"/>
      <c r="J128" s="163"/>
      <c r="K128" s="163"/>
      <c r="L128" s="163"/>
      <c r="M128" s="164"/>
      <c r="N128" s="162"/>
      <c r="O128" s="163"/>
      <c r="P128" s="163"/>
      <c r="Q128" s="163"/>
      <c r="R128" s="163"/>
      <c r="S128" s="164"/>
      <c r="T128" s="57"/>
    </row>
    <row r="129" spans="1:20">
      <c r="A129" s="57"/>
      <c r="B129" s="162"/>
      <c r="C129" s="163"/>
      <c r="D129" s="163"/>
      <c r="E129" s="163"/>
      <c r="F129" s="163"/>
      <c r="G129" s="164"/>
      <c r="H129" s="162"/>
      <c r="I129" s="163"/>
      <c r="J129" s="163"/>
      <c r="K129" s="163"/>
      <c r="L129" s="163"/>
      <c r="M129" s="164"/>
      <c r="N129" s="162"/>
      <c r="O129" s="163"/>
      <c r="P129" s="163"/>
      <c r="Q129" s="163"/>
      <c r="R129" s="163"/>
      <c r="S129" s="164"/>
      <c r="T129" s="57"/>
    </row>
    <row r="130" spans="1:20">
      <c r="A130" s="57"/>
      <c r="B130" s="162"/>
      <c r="C130" s="163"/>
      <c r="D130" s="163"/>
      <c r="E130" s="163"/>
      <c r="F130" s="163"/>
      <c r="G130" s="164"/>
      <c r="H130" s="162"/>
      <c r="I130" s="163"/>
      <c r="J130" s="163"/>
      <c r="K130" s="163"/>
      <c r="L130" s="163"/>
      <c r="M130" s="164"/>
      <c r="N130" s="162"/>
      <c r="O130" s="163"/>
      <c r="P130" s="163"/>
      <c r="Q130" s="163"/>
      <c r="R130" s="163"/>
      <c r="S130" s="164"/>
      <c r="T130" s="57"/>
    </row>
    <row r="131" spans="1:20">
      <c r="A131" s="57"/>
      <c r="B131" s="162"/>
      <c r="C131" s="163"/>
      <c r="D131" s="163"/>
      <c r="E131" s="163"/>
      <c r="F131" s="163"/>
      <c r="G131" s="164"/>
      <c r="H131" s="162"/>
      <c r="I131" s="163"/>
      <c r="J131" s="163"/>
      <c r="K131" s="163"/>
      <c r="L131" s="163"/>
      <c r="M131" s="164"/>
      <c r="N131" s="162"/>
      <c r="O131" s="163"/>
      <c r="P131" s="163"/>
      <c r="Q131" s="163"/>
      <c r="R131" s="163"/>
      <c r="S131" s="164"/>
      <c r="T131" s="57"/>
    </row>
    <row r="132" spans="1:20">
      <c r="A132" s="57"/>
      <c r="B132" s="162"/>
      <c r="C132" s="163"/>
      <c r="D132" s="163"/>
      <c r="E132" s="163"/>
      <c r="F132" s="163"/>
      <c r="G132" s="164"/>
      <c r="H132" s="162"/>
      <c r="I132" s="163"/>
      <c r="J132" s="163"/>
      <c r="K132" s="163"/>
      <c r="L132" s="163"/>
      <c r="M132" s="164"/>
      <c r="N132" s="162"/>
      <c r="O132" s="163"/>
      <c r="P132" s="163"/>
      <c r="Q132" s="163"/>
      <c r="R132" s="163"/>
      <c r="S132" s="164"/>
      <c r="T132" s="57"/>
    </row>
    <row r="133" spans="1:20">
      <c r="A133" s="57"/>
      <c r="B133" s="162"/>
      <c r="C133" s="163"/>
      <c r="D133" s="163"/>
      <c r="E133" s="163"/>
      <c r="F133" s="163"/>
      <c r="G133" s="164"/>
      <c r="H133" s="162"/>
      <c r="I133" s="163"/>
      <c r="J133" s="163"/>
      <c r="K133" s="163"/>
      <c r="L133" s="163"/>
      <c r="M133" s="164"/>
      <c r="N133" s="162"/>
      <c r="O133" s="163"/>
      <c r="P133" s="163"/>
      <c r="Q133" s="163"/>
      <c r="R133" s="163"/>
      <c r="S133" s="164"/>
      <c r="T133" s="57"/>
    </row>
    <row r="134" spans="1:20">
      <c r="A134" s="57"/>
      <c r="B134" s="162"/>
      <c r="C134" s="163"/>
      <c r="D134" s="163"/>
      <c r="E134" s="163"/>
      <c r="F134" s="163"/>
      <c r="G134" s="164"/>
      <c r="H134" s="162"/>
      <c r="I134" s="163"/>
      <c r="J134" s="163"/>
      <c r="K134" s="163"/>
      <c r="L134" s="163"/>
      <c r="M134" s="164"/>
      <c r="N134" s="162"/>
      <c r="O134" s="163"/>
      <c r="P134" s="163"/>
      <c r="Q134" s="163"/>
      <c r="R134" s="163"/>
      <c r="S134" s="164"/>
      <c r="T134" s="57"/>
    </row>
    <row r="135" spans="1:20">
      <c r="A135" s="57"/>
      <c r="B135" s="162"/>
      <c r="C135" s="163"/>
      <c r="D135" s="163"/>
      <c r="E135" s="163"/>
      <c r="F135" s="163"/>
      <c r="G135" s="164"/>
      <c r="H135" s="162"/>
      <c r="I135" s="163"/>
      <c r="J135" s="163"/>
      <c r="K135" s="163"/>
      <c r="L135" s="163"/>
      <c r="M135" s="164"/>
      <c r="N135" s="162"/>
      <c r="O135" s="163"/>
      <c r="P135" s="163"/>
      <c r="Q135" s="163"/>
      <c r="R135" s="163"/>
      <c r="S135" s="164"/>
      <c r="T135" s="57"/>
    </row>
    <row r="136" spans="1:20">
      <c r="A136" s="57"/>
      <c r="B136" s="162"/>
      <c r="C136" s="163"/>
      <c r="D136" s="163"/>
      <c r="E136" s="163"/>
      <c r="F136" s="163"/>
      <c r="G136" s="164"/>
      <c r="H136" s="162"/>
      <c r="I136" s="163"/>
      <c r="J136" s="163"/>
      <c r="K136" s="163"/>
      <c r="L136" s="163"/>
      <c r="M136" s="164"/>
      <c r="N136" s="162"/>
      <c r="O136" s="163"/>
      <c r="P136" s="163"/>
      <c r="Q136" s="163"/>
      <c r="R136" s="163"/>
      <c r="S136" s="164"/>
      <c r="T136" s="57"/>
    </row>
    <row r="137" spans="1:20">
      <c r="A137" s="57"/>
      <c r="B137" s="162"/>
      <c r="C137" s="163"/>
      <c r="D137" s="163"/>
      <c r="E137" s="163"/>
      <c r="F137" s="163"/>
      <c r="G137" s="164"/>
      <c r="H137" s="162"/>
      <c r="I137" s="163"/>
      <c r="J137" s="163"/>
      <c r="K137" s="163"/>
      <c r="L137" s="163"/>
      <c r="M137" s="164"/>
      <c r="N137" s="162"/>
      <c r="O137" s="163"/>
      <c r="P137" s="163"/>
      <c r="Q137" s="163"/>
      <c r="R137" s="163"/>
      <c r="S137" s="164"/>
      <c r="T137" s="57"/>
    </row>
    <row r="138" spans="1:20">
      <c r="A138" s="57"/>
      <c r="B138" s="162"/>
      <c r="C138" s="163"/>
      <c r="D138" s="163"/>
      <c r="E138" s="163"/>
      <c r="F138" s="163"/>
      <c r="G138" s="164"/>
      <c r="H138" s="162"/>
      <c r="I138" s="163"/>
      <c r="J138" s="163"/>
      <c r="K138" s="163"/>
      <c r="L138" s="163"/>
      <c r="M138" s="164"/>
      <c r="N138" s="162"/>
      <c r="O138" s="163"/>
      <c r="P138" s="163"/>
      <c r="Q138" s="163"/>
      <c r="R138" s="163"/>
      <c r="S138" s="164"/>
      <c r="T138" s="57"/>
    </row>
    <row r="139" spans="1:20">
      <c r="A139" s="57"/>
      <c r="B139" s="162"/>
      <c r="C139" s="163"/>
      <c r="D139" s="163"/>
      <c r="E139" s="163"/>
      <c r="F139" s="163"/>
      <c r="G139" s="164"/>
      <c r="H139" s="162"/>
      <c r="I139" s="163"/>
      <c r="J139" s="163"/>
      <c r="K139" s="163"/>
      <c r="L139" s="163"/>
      <c r="M139" s="164"/>
      <c r="N139" s="162"/>
      <c r="O139" s="163"/>
      <c r="P139" s="163"/>
      <c r="Q139" s="163"/>
      <c r="R139" s="163"/>
      <c r="S139" s="164"/>
      <c r="T139" s="57"/>
    </row>
    <row r="140" spans="1:20">
      <c r="A140" s="57"/>
      <c r="B140" s="162"/>
      <c r="C140" s="163"/>
      <c r="D140" s="163"/>
      <c r="E140" s="163"/>
      <c r="F140" s="163"/>
      <c r="G140" s="164"/>
      <c r="H140" s="162"/>
      <c r="I140" s="163"/>
      <c r="J140" s="163"/>
      <c r="K140" s="163"/>
      <c r="L140" s="163"/>
      <c r="M140" s="164"/>
      <c r="N140" s="162"/>
      <c r="O140" s="163"/>
      <c r="P140" s="163"/>
      <c r="Q140" s="163"/>
      <c r="R140" s="163"/>
      <c r="S140" s="164"/>
      <c r="T140" s="57"/>
    </row>
    <row r="141" spans="1:20">
      <c r="A141" s="57"/>
      <c r="B141" s="162"/>
      <c r="C141" s="163"/>
      <c r="D141" s="163"/>
      <c r="E141" s="163"/>
      <c r="F141" s="163"/>
      <c r="G141" s="164"/>
      <c r="H141" s="162"/>
      <c r="I141" s="163"/>
      <c r="J141" s="163"/>
      <c r="K141" s="163"/>
      <c r="L141" s="163"/>
      <c r="M141" s="164"/>
      <c r="N141" s="162"/>
      <c r="O141" s="163"/>
      <c r="P141" s="163"/>
      <c r="Q141" s="163"/>
      <c r="R141" s="163"/>
      <c r="S141" s="164"/>
      <c r="T141" s="57"/>
    </row>
    <row r="142" spans="1:20">
      <c r="A142" s="57"/>
      <c r="B142" s="162"/>
      <c r="C142" s="163"/>
      <c r="D142" s="163"/>
      <c r="E142" s="163"/>
      <c r="F142" s="163"/>
      <c r="G142" s="164"/>
      <c r="H142" s="162"/>
      <c r="I142" s="163"/>
      <c r="J142" s="163"/>
      <c r="K142" s="163"/>
      <c r="L142" s="163"/>
      <c r="M142" s="164"/>
      <c r="N142" s="162"/>
      <c r="O142" s="163"/>
      <c r="P142" s="163"/>
      <c r="Q142" s="163"/>
      <c r="R142" s="163"/>
      <c r="S142" s="164"/>
      <c r="T142" s="57"/>
    </row>
    <row r="143" spans="1:20">
      <c r="A143" s="57"/>
      <c r="B143" s="162"/>
      <c r="C143" s="163"/>
      <c r="D143" s="163"/>
      <c r="E143" s="163"/>
      <c r="F143" s="163"/>
      <c r="G143" s="164"/>
      <c r="H143" s="162"/>
      <c r="I143" s="163"/>
      <c r="J143" s="163"/>
      <c r="K143" s="163"/>
      <c r="L143" s="163"/>
      <c r="M143" s="164"/>
      <c r="N143" s="162"/>
      <c r="O143" s="163"/>
      <c r="P143" s="163"/>
      <c r="Q143" s="163"/>
      <c r="R143" s="163"/>
      <c r="S143" s="164"/>
      <c r="T143" s="57"/>
    </row>
    <row r="144" spans="1:20">
      <c r="A144" s="57"/>
      <c r="B144" s="162"/>
      <c r="C144" s="163"/>
      <c r="D144" s="163"/>
      <c r="E144" s="163"/>
      <c r="F144" s="163"/>
      <c r="G144" s="164"/>
      <c r="H144" s="162"/>
      <c r="I144" s="163"/>
      <c r="J144" s="163"/>
      <c r="K144" s="163"/>
      <c r="L144" s="163"/>
      <c r="M144" s="164"/>
      <c r="N144" s="162"/>
      <c r="O144" s="163"/>
      <c r="P144" s="163"/>
      <c r="Q144" s="163"/>
      <c r="R144" s="163"/>
      <c r="S144" s="164"/>
      <c r="T144" s="57"/>
    </row>
    <row r="145" spans="1:20">
      <c r="A145" s="57"/>
      <c r="B145" s="165"/>
      <c r="C145" s="166"/>
      <c r="D145" s="166"/>
      <c r="E145" s="166"/>
      <c r="F145" s="166"/>
      <c r="G145" s="167"/>
      <c r="H145" s="165"/>
      <c r="I145" s="166"/>
      <c r="J145" s="166"/>
      <c r="K145" s="166"/>
      <c r="L145" s="166"/>
      <c r="M145" s="167"/>
      <c r="N145" s="165"/>
      <c r="O145" s="166"/>
      <c r="P145" s="166"/>
      <c r="Q145" s="166"/>
      <c r="R145" s="166"/>
      <c r="S145" s="167"/>
      <c r="T145" s="57"/>
    </row>
    <row r="146" spans="1:20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</row>
    <row r="147" spans="1:20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</row>
    <row r="148" spans="1:20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</row>
    <row r="149" spans="1:20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</row>
    <row r="150" spans="1:20" ht="18.600000000000001">
      <c r="A150" s="57"/>
      <c r="B150" s="147" t="s">
        <v>90</v>
      </c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57"/>
    </row>
    <row r="151" spans="1:20">
      <c r="A151" s="57"/>
      <c r="B151" s="148" t="s">
        <v>81</v>
      </c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57"/>
    </row>
    <row r="152" spans="1:20">
      <c r="A152" s="57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57"/>
    </row>
    <row r="153" spans="1:20">
      <c r="A153" s="57"/>
      <c r="B153" s="149" t="s">
        <v>82</v>
      </c>
      <c r="C153" s="149"/>
      <c r="D153" s="149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57"/>
    </row>
    <row r="154" spans="1:20">
      <c r="A154" s="57"/>
      <c r="B154" s="151" t="s">
        <v>83</v>
      </c>
      <c r="C154" s="152"/>
      <c r="D154" s="152"/>
      <c r="E154" s="152"/>
      <c r="F154" s="152"/>
      <c r="G154" s="153"/>
      <c r="H154" s="151" t="s">
        <v>84</v>
      </c>
      <c r="I154" s="152"/>
      <c r="J154" s="152"/>
      <c r="K154" s="152"/>
      <c r="L154" s="152"/>
      <c r="M154" s="153"/>
      <c r="N154" s="151" t="s">
        <v>85</v>
      </c>
      <c r="O154" s="152"/>
      <c r="P154" s="152"/>
      <c r="Q154" s="152"/>
      <c r="R154" s="152"/>
      <c r="S154" s="153"/>
      <c r="T154" s="57"/>
    </row>
    <row r="155" spans="1:20">
      <c r="A155" s="57"/>
      <c r="B155" s="154"/>
      <c r="C155" s="155"/>
      <c r="D155" s="155"/>
      <c r="E155" s="155"/>
      <c r="F155" s="155"/>
      <c r="G155" s="156"/>
      <c r="H155" s="154"/>
      <c r="I155" s="155"/>
      <c r="J155" s="155"/>
      <c r="K155" s="155"/>
      <c r="L155" s="155"/>
      <c r="M155" s="156"/>
      <c r="N155" s="154"/>
      <c r="O155" s="155"/>
      <c r="P155" s="155"/>
      <c r="Q155" s="155"/>
      <c r="R155" s="155"/>
      <c r="S155" s="156"/>
      <c r="T155" s="57"/>
    </row>
    <row r="156" spans="1:20">
      <c r="A156" s="57"/>
      <c r="B156" s="159"/>
      <c r="C156" s="160"/>
      <c r="D156" s="160"/>
      <c r="E156" s="160"/>
      <c r="F156" s="160"/>
      <c r="G156" s="161"/>
      <c r="H156" s="159"/>
      <c r="I156" s="160"/>
      <c r="J156" s="160"/>
      <c r="K156" s="160"/>
      <c r="L156" s="160"/>
      <c r="M156" s="161"/>
      <c r="N156" s="159"/>
      <c r="O156" s="160"/>
      <c r="P156" s="160"/>
      <c r="Q156" s="160"/>
      <c r="R156" s="160"/>
      <c r="S156" s="161"/>
      <c r="T156" s="57"/>
    </row>
    <row r="157" spans="1:20">
      <c r="A157" s="57"/>
      <c r="B157" s="162"/>
      <c r="C157" s="163"/>
      <c r="D157" s="163"/>
      <c r="E157" s="163"/>
      <c r="F157" s="163"/>
      <c r="G157" s="164"/>
      <c r="H157" s="162"/>
      <c r="I157" s="163"/>
      <c r="J157" s="163"/>
      <c r="K157" s="163"/>
      <c r="L157" s="163"/>
      <c r="M157" s="164"/>
      <c r="N157" s="162"/>
      <c r="O157" s="163"/>
      <c r="P157" s="163"/>
      <c r="Q157" s="163"/>
      <c r="R157" s="163"/>
      <c r="S157" s="164"/>
      <c r="T157" s="57"/>
    </row>
    <row r="158" spans="1:20">
      <c r="A158" s="57"/>
      <c r="B158" s="162"/>
      <c r="C158" s="163"/>
      <c r="D158" s="163"/>
      <c r="E158" s="163"/>
      <c r="F158" s="163"/>
      <c r="G158" s="164"/>
      <c r="H158" s="162"/>
      <c r="I158" s="163"/>
      <c r="J158" s="163"/>
      <c r="K158" s="163"/>
      <c r="L158" s="163"/>
      <c r="M158" s="164"/>
      <c r="N158" s="162"/>
      <c r="O158" s="163"/>
      <c r="P158" s="163"/>
      <c r="Q158" s="163"/>
      <c r="R158" s="163"/>
      <c r="S158" s="164"/>
      <c r="T158" s="57"/>
    </row>
    <row r="159" spans="1:20">
      <c r="A159" s="57"/>
      <c r="B159" s="162"/>
      <c r="C159" s="163"/>
      <c r="D159" s="163"/>
      <c r="E159" s="163"/>
      <c r="F159" s="163"/>
      <c r="G159" s="164"/>
      <c r="H159" s="162"/>
      <c r="I159" s="163"/>
      <c r="J159" s="163"/>
      <c r="K159" s="163"/>
      <c r="L159" s="163"/>
      <c r="M159" s="164"/>
      <c r="N159" s="162"/>
      <c r="O159" s="163"/>
      <c r="P159" s="163"/>
      <c r="Q159" s="163"/>
      <c r="R159" s="163"/>
      <c r="S159" s="164"/>
      <c r="T159" s="57"/>
    </row>
    <row r="160" spans="1:20">
      <c r="A160" s="57"/>
      <c r="B160" s="162"/>
      <c r="C160" s="163"/>
      <c r="D160" s="163"/>
      <c r="E160" s="163"/>
      <c r="F160" s="163"/>
      <c r="G160" s="164"/>
      <c r="H160" s="162"/>
      <c r="I160" s="163"/>
      <c r="J160" s="163"/>
      <c r="K160" s="163"/>
      <c r="L160" s="163"/>
      <c r="M160" s="164"/>
      <c r="N160" s="162"/>
      <c r="O160" s="163"/>
      <c r="P160" s="163"/>
      <c r="Q160" s="163"/>
      <c r="R160" s="163"/>
      <c r="S160" s="164"/>
      <c r="T160" s="57"/>
    </row>
    <row r="161" spans="1:20">
      <c r="A161" s="57"/>
      <c r="B161" s="162"/>
      <c r="C161" s="163"/>
      <c r="D161" s="163"/>
      <c r="E161" s="163"/>
      <c r="F161" s="163"/>
      <c r="G161" s="164"/>
      <c r="H161" s="162"/>
      <c r="I161" s="163"/>
      <c r="J161" s="163"/>
      <c r="K161" s="163"/>
      <c r="L161" s="163"/>
      <c r="M161" s="164"/>
      <c r="N161" s="162"/>
      <c r="O161" s="163"/>
      <c r="P161" s="163"/>
      <c r="Q161" s="163"/>
      <c r="R161" s="163"/>
      <c r="S161" s="164"/>
      <c r="T161" s="57"/>
    </row>
    <row r="162" spans="1:20">
      <c r="A162" s="57"/>
      <c r="B162" s="162"/>
      <c r="C162" s="163"/>
      <c r="D162" s="163"/>
      <c r="E162" s="163"/>
      <c r="F162" s="163"/>
      <c r="G162" s="164"/>
      <c r="H162" s="162"/>
      <c r="I162" s="163"/>
      <c r="J162" s="163"/>
      <c r="K162" s="163"/>
      <c r="L162" s="163"/>
      <c r="M162" s="164"/>
      <c r="N162" s="162"/>
      <c r="O162" s="163"/>
      <c r="P162" s="163"/>
      <c r="Q162" s="163"/>
      <c r="R162" s="163"/>
      <c r="S162" s="164"/>
      <c r="T162" s="57"/>
    </row>
    <row r="163" spans="1:20">
      <c r="A163" s="57"/>
      <c r="B163" s="162"/>
      <c r="C163" s="163"/>
      <c r="D163" s="163"/>
      <c r="E163" s="163"/>
      <c r="F163" s="163"/>
      <c r="G163" s="164"/>
      <c r="H163" s="162"/>
      <c r="I163" s="163"/>
      <c r="J163" s="163"/>
      <c r="K163" s="163"/>
      <c r="L163" s="163"/>
      <c r="M163" s="164"/>
      <c r="N163" s="162"/>
      <c r="O163" s="163"/>
      <c r="P163" s="163"/>
      <c r="Q163" s="163"/>
      <c r="R163" s="163"/>
      <c r="S163" s="164"/>
      <c r="T163" s="57"/>
    </row>
    <row r="164" spans="1:20">
      <c r="A164" s="57"/>
      <c r="B164" s="162"/>
      <c r="C164" s="163"/>
      <c r="D164" s="163"/>
      <c r="E164" s="163"/>
      <c r="F164" s="163"/>
      <c r="G164" s="164"/>
      <c r="H164" s="162"/>
      <c r="I164" s="163"/>
      <c r="J164" s="163"/>
      <c r="K164" s="163"/>
      <c r="L164" s="163"/>
      <c r="M164" s="164"/>
      <c r="N164" s="162"/>
      <c r="O164" s="163"/>
      <c r="P164" s="163"/>
      <c r="Q164" s="163"/>
      <c r="R164" s="163"/>
      <c r="S164" s="164"/>
      <c r="T164" s="57"/>
    </row>
    <row r="165" spans="1:20">
      <c r="A165" s="57"/>
      <c r="B165" s="162"/>
      <c r="C165" s="163"/>
      <c r="D165" s="163"/>
      <c r="E165" s="163"/>
      <c r="F165" s="163"/>
      <c r="G165" s="164"/>
      <c r="H165" s="162"/>
      <c r="I165" s="163"/>
      <c r="J165" s="163"/>
      <c r="K165" s="163"/>
      <c r="L165" s="163"/>
      <c r="M165" s="164"/>
      <c r="N165" s="162"/>
      <c r="O165" s="163"/>
      <c r="P165" s="163"/>
      <c r="Q165" s="163"/>
      <c r="R165" s="163"/>
      <c r="S165" s="164"/>
      <c r="T165" s="57"/>
    </row>
    <row r="166" spans="1:20">
      <c r="A166" s="57"/>
      <c r="B166" s="162"/>
      <c r="C166" s="163"/>
      <c r="D166" s="163"/>
      <c r="E166" s="163"/>
      <c r="F166" s="163"/>
      <c r="G166" s="164"/>
      <c r="H166" s="162"/>
      <c r="I166" s="163"/>
      <c r="J166" s="163"/>
      <c r="K166" s="163"/>
      <c r="L166" s="163"/>
      <c r="M166" s="164"/>
      <c r="N166" s="162"/>
      <c r="O166" s="163"/>
      <c r="P166" s="163"/>
      <c r="Q166" s="163"/>
      <c r="R166" s="163"/>
      <c r="S166" s="164"/>
      <c r="T166" s="57"/>
    </row>
    <row r="167" spans="1:20">
      <c r="A167" s="57"/>
      <c r="B167" s="162"/>
      <c r="C167" s="163"/>
      <c r="D167" s="163"/>
      <c r="E167" s="163"/>
      <c r="F167" s="163"/>
      <c r="G167" s="164"/>
      <c r="H167" s="162"/>
      <c r="I167" s="163"/>
      <c r="J167" s="163"/>
      <c r="K167" s="163"/>
      <c r="L167" s="163"/>
      <c r="M167" s="164"/>
      <c r="N167" s="162"/>
      <c r="O167" s="163"/>
      <c r="P167" s="163"/>
      <c r="Q167" s="163"/>
      <c r="R167" s="163"/>
      <c r="S167" s="164"/>
      <c r="T167" s="57"/>
    </row>
    <row r="168" spans="1:20">
      <c r="A168" s="57"/>
      <c r="B168" s="162"/>
      <c r="C168" s="163"/>
      <c r="D168" s="163"/>
      <c r="E168" s="163"/>
      <c r="F168" s="163"/>
      <c r="G168" s="164"/>
      <c r="H168" s="162"/>
      <c r="I168" s="163"/>
      <c r="J168" s="163"/>
      <c r="K168" s="163"/>
      <c r="L168" s="163"/>
      <c r="M168" s="164"/>
      <c r="N168" s="162"/>
      <c r="O168" s="163"/>
      <c r="P168" s="163"/>
      <c r="Q168" s="163"/>
      <c r="R168" s="163"/>
      <c r="S168" s="164"/>
      <c r="T168" s="57"/>
    </row>
    <row r="169" spans="1:20">
      <c r="A169" s="57"/>
      <c r="B169" s="162"/>
      <c r="C169" s="163"/>
      <c r="D169" s="163"/>
      <c r="E169" s="163"/>
      <c r="F169" s="163"/>
      <c r="G169" s="164"/>
      <c r="H169" s="162"/>
      <c r="I169" s="163"/>
      <c r="J169" s="163"/>
      <c r="K169" s="163"/>
      <c r="L169" s="163"/>
      <c r="M169" s="164"/>
      <c r="N169" s="162"/>
      <c r="O169" s="163"/>
      <c r="P169" s="163"/>
      <c r="Q169" s="163"/>
      <c r="R169" s="163"/>
      <c r="S169" s="164"/>
      <c r="T169" s="57"/>
    </row>
    <row r="170" spans="1:20">
      <c r="A170" s="57"/>
      <c r="B170" s="162"/>
      <c r="C170" s="163"/>
      <c r="D170" s="163"/>
      <c r="E170" s="163"/>
      <c r="F170" s="163"/>
      <c r="G170" s="164"/>
      <c r="H170" s="162"/>
      <c r="I170" s="163"/>
      <c r="J170" s="163"/>
      <c r="K170" s="163"/>
      <c r="L170" s="163"/>
      <c r="M170" s="164"/>
      <c r="N170" s="162"/>
      <c r="O170" s="163"/>
      <c r="P170" s="163"/>
      <c r="Q170" s="163"/>
      <c r="R170" s="163"/>
      <c r="S170" s="164"/>
      <c r="T170" s="57"/>
    </row>
    <row r="171" spans="1:20">
      <c r="A171" s="57"/>
      <c r="B171" s="162"/>
      <c r="C171" s="163"/>
      <c r="D171" s="163"/>
      <c r="E171" s="163"/>
      <c r="F171" s="163"/>
      <c r="G171" s="164"/>
      <c r="H171" s="162"/>
      <c r="I171" s="163"/>
      <c r="J171" s="163"/>
      <c r="K171" s="163"/>
      <c r="L171" s="163"/>
      <c r="M171" s="164"/>
      <c r="N171" s="162"/>
      <c r="O171" s="163"/>
      <c r="P171" s="163"/>
      <c r="Q171" s="163"/>
      <c r="R171" s="163"/>
      <c r="S171" s="164"/>
      <c r="T171" s="57"/>
    </row>
    <row r="172" spans="1:20">
      <c r="A172" s="57"/>
      <c r="B172" s="162"/>
      <c r="C172" s="163"/>
      <c r="D172" s="163"/>
      <c r="E172" s="163"/>
      <c r="F172" s="163"/>
      <c r="G172" s="164"/>
      <c r="H172" s="162"/>
      <c r="I172" s="163"/>
      <c r="J172" s="163"/>
      <c r="K172" s="163"/>
      <c r="L172" s="163"/>
      <c r="M172" s="164"/>
      <c r="N172" s="162"/>
      <c r="O172" s="163"/>
      <c r="P172" s="163"/>
      <c r="Q172" s="163"/>
      <c r="R172" s="163"/>
      <c r="S172" s="164"/>
      <c r="T172" s="57"/>
    </row>
    <row r="173" spans="1:20">
      <c r="A173" s="57"/>
      <c r="B173" s="162"/>
      <c r="C173" s="163"/>
      <c r="D173" s="163"/>
      <c r="E173" s="163"/>
      <c r="F173" s="163"/>
      <c r="G173" s="164"/>
      <c r="H173" s="162"/>
      <c r="I173" s="163"/>
      <c r="J173" s="163"/>
      <c r="K173" s="163"/>
      <c r="L173" s="163"/>
      <c r="M173" s="164"/>
      <c r="N173" s="162"/>
      <c r="O173" s="163"/>
      <c r="P173" s="163"/>
      <c r="Q173" s="163"/>
      <c r="R173" s="163"/>
      <c r="S173" s="164"/>
      <c r="T173" s="57"/>
    </row>
    <row r="174" spans="1:20">
      <c r="A174" s="57"/>
      <c r="B174" s="165"/>
      <c r="C174" s="166"/>
      <c r="D174" s="166"/>
      <c r="E174" s="166"/>
      <c r="F174" s="166"/>
      <c r="G174" s="167"/>
      <c r="H174" s="165"/>
      <c r="I174" s="166"/>
      <c r="J174" s="166"/>
      <c r="K174" s="166"/>
      <c r="L174" s="166"/>
      <c r="M174" s="167"/>
      <c r="N174" s="165"/>
      <c r="O174" s="166"/>
      <c r="P174" s="166"/>
      <c r="Q174" s="166"/>
      <c r="R174" s="166"/>
      <c r="S174" s="167"/>
      <c r="T174" s="57"/>
    </row>
    <row r="175" spans="1:20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</row>
    <row r="176" spans="1:20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</row>
    <row r="177" spans="1:20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</row>
    <row r="178" spans="1:20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</row>
    <row r="179" spans="1:20" ht="18.600000000000001">
      <c r="A179" s="57"/>
      <c r="B179" s="147" t="s">
        <v>91</v>
      </c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57"/>
    </row>
    <row r="180" spans="1:20">
      <c r="A180" s="57"/>
      <c r="B180" s="148" t="s">
        <v>81</v>
      </c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57"/>
    </row>
    <row r="181" spans="1:20">
      <c r="A181" s="57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57"/>
    </row>
    <row r="182" spans="1:20">
      <c r="A182" s="57"/>
      <c r="B182" s="149" t="s">
        <v>82</v>
      </c>
      <c r="C182" s="149"/>
      <c r="D182" s="149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57"/>
    </row>
    <row r="183" spans="1:20">
      <c r="A183" s="57"/>
      <c r="B183" s="151" t="s">
        <v>83</v>
      </c>
      <c r="C183" s="152"/>
      <c r="D183" s="152"/>
      <c r="E183" s="152"/>
      <c r="F183" s="152"/>
      <c r="G183" s="153"/>
      <c r="H183" s="151" t="s">
        <v>84</v>
      </c>
      <c r="I183" s="152"/>
      <c r="J183" s="152"/>
      <c r="K183" s="152"/>
      <c r="L183" s="152"/>
      <c r="M183" s="153"/>
      <c r="N183" s="151" t="s">
        <v>85</v>
      </c>
      <c r="O183" s="152"/>
      <c r="P183" s="152"/>
      <c r="Q183" s="152"/>
      <c r="R183" s="152"/>
      <c r="S183" s="153"/>
      <c r="T183" s="57"/>
    </row>
    <row r="184" spans="1:20">
      <c r="A184" s="57"/>
      <c r="B184" s="154"/>
      <c r="C184" s="155"/>
      <c r="D184" s="155"/>
      <c r="E184" s="155"/>
      <c r="F184" s="155"/>
      <c r="G184" s="156"/>
      <c r="H184" s="154"/>
      <c r="I184" s="155"/>
      <c r="J184" s="155"/>
      <c r="K184" s="155"/>
      <c r="L184" s="155"/>
      <c r="M184" s="156"/>
      <c r="N184" s="154"/>
      <c r="O184" s="155"/>
      <c r="P184" s="155"/>
      <c r="Q184" s="155"/>
      <c r="R184" s="155"/>
      <c r="S184" s="156"/>
      <c r="T184" s="57"/>
    </row>
    <row r="185" spans="1:20">
      <c r="A185" s="57"/>
      <c r="B185" s="159"/>
      <c r="C185" s="160"/>
      <c r="D185" s="160"/>
      <c r="E185" s="160"/>
      <c r="F185" s="160"/>
      <c r="G185" s="161"/>
      <c r="H185" s="159"/>
      <c r="I185" s="160"/>
      <c r="J185" s="160"/>
      <c r="K185" s="160"/>
      <c r="L185" s="160"/>
      <c r="M185" s="161"/>
      <c r="N185" s="159"/>
      <c r="O185" s="160"/>
      <c r="P185" s="160"/>
      <c r="Q185" s="160"/>
      <c r="R185" s="160"/>
      <c r="S185" s="161"/>
      <c r="T185" s="57"/>
    </row>
    <row r="186" spans="1:20">
      <c r="A186" s="57"/>
      <c r="B186" s="162"/>
      <c r="C186" s="163"/>
      <c r="D186" s="163"/>
      <c r="E186" s="163"/>
      <c r="F186" s="163"/>
      <c r="G186" s="164"/>
      <c r="H186" s="162"/>
      <c r="I186" s="163"/>
      <c r="J186" s="163"/>
      <c r="K186" s="163"/>
      <c r="L186" s="163"/>
      <c r="M186" s="164"/>
      <c r="N186" s="162"/>
      <c r="O186" s="163"/>
      <c r="P186" s="163"/>
      <c r="Q186" s="163"/>
      <c r="R186" s="163"/>
      <c r="S186" s="164"/>
      <c r="T186" s="57"/>
    </row>
    <row r="187" spans="1:20">
      <c r="A187" s="57"/>
      <c r="B187" s="162"/>
      <c r="C187" s="163"/>
      <c r="D187" s="163"/>
      <c r="E187" s="163"/>
      <c r="F187" s="163"/>
      <c r="G187" s="164"/>
      <c r="H187" s="162"/>
      <c r="I187" s="163"/>
      <c r="J187" s="163"/>
      <c r="K187" s="163"/>
      <c r="L187" s="163"/>
      <c r="M187" s="164"/>
      <c r="N187" s="162"/>
      <c r="O187" s="163"/>
      <c r="P187" s="163"/>
      <c r="Q187" s="163"/>
      <c r="R187" s="163"/>
      <c r="S187" s="164"/>
      <c r="T187" s="57"/>
    </row>
    <row r="188" spans="1:20">
      <c r="A188" s="57"/>
      <c r="B188" s="162"/>
      <c r="C188" s="163"/>
      <c r="D188" s="163"/>
      <c r="E188" s="163"/>
      <c r="F188" s="163"/>
      <c r="G188" s="164"/>
      <c r="H188" s="162"/>
      <c r="I188" s="163"/>
      <c r="J188" s="163"/>
      <c r="K188" s="163"/>
      <c r="L188" s="163"/>
      <c r="M188" s="164"/>
      <c r="N188" s="162"/>
      <c r="O188" s="163"/>
      <c r="P188" s="163"/>
      <c r="Q188" s="163"/>
      <c r="R188" s="163"/>
      <c r="S188" s="164"/>
      <c r="T188" s="57"/>
    </row>
    <row r="189" spans="1:20">
      <c r="A189" s="57"/>
      <c r="B189" s="162"/>
      <c r="C189" s="163"/>
      <c r="D189" s="163"/>
      <c r="E189" s="163"/>
      <c r="F189" s="163"/>
      <c r="G189" s="164"/>
      <c r="H189" s="162"/>
      <c r="I189" s="163"/>
      <c r="J189" s="163"/>
      <c r="K189" s="163"/>
      <c r="L189" s="163"/>
      <c r="M189" s="164"/>
      <c r="N189" s="162"/>
      <c r="O189" s="163"/>
      <c r="P189" s="163"/>
      <c r="Q189" s="163"/>
      <c r="R189" s="163"/>
      <c r="S189" s="164"/>
      <c r="T189" s="57"/>
    </row>
    <row r="190" spans="1:20">
      <c r="A190" s="57"/>
      <c r="B190" s="162"/>
      <c r="C190" s="163"/>
      <c r="D190" s="163"/>
      <c r="E190" s="163"/>
      <c r="F190" s="163"/>
      <c r="G190" s="164"/>
      <c r="H190" s="162"/>
      <c r="I190" s="163"/>
      <c r="J190" s="163"/>
      <c r="K190" s="163"/>
      <c r="L190" s="163"/>
      <c r="M190" s="164"/>
      <c r="N190" s="162"/>
      <c r="O190" s="163"/>
      <c r="P190" s="163"/>
      <c r="Q190" s="163"/>
      <c r="R190" s="163"/>
      <c r="S190" s="164"/>
      <c r="T190" s="57"/>
    </row>
    <row r="191" spans="1:20">
      <c r="A191" s="57"/>
      <c r="B191" s="162"/>
      <c r="C191" s="163"/>
      <c r="D191" s="163"/>
      <c r="E191" s="163"/>
      <c r="F191" s="163"/>
      <c r="G191" s="164"/>
      <c r="H191" s="162"/>
      <c r="I191" s="163"/>
      <c r="J191" s="163"/>
      <c r="K191" s="163"/>
      <c r="L191" s="163"/>
      <c r="M191" s="164"/>
      <c r="N191" s="162"/>
      <c r="O191" s="163"/>
      <c r="P191" s="163"/>
      <c r="Q191" s="163"/>
      <c r="R191" s="163"/>
      <c r="S191" s="164"/>
      <c r="T191" s="57"/>
    </row>
    <row r="192" spans="1:20">
      <c r="A192" s="57"/>
      <c r="B192" s="162"/>
      <c r="C192" s="163"/>
      <c r="D192" s="163"/>
      <c r="E192" s="163"/>
      <c r="F192" s="163"/>
      <c r="G192" s="164"/>
      <c r="H192" s="162"/>
      <c r="I192" s="163"/>
      <c r="J192" s="163"/>
      <c r="K192" s="163"/>
      <c r="L192" s="163"/>
      <c r="M192" s="164"/>
      <c r="N192" s="162"/>
      <c r="O192" s="163"/>
      <c r="P192" s="163"/>
      <c r="Q192" s="163"/>
      <c r="R192" s="163"/>
      <c r="S192" s="164"/>
      <c r="T192" s="57"/>
    </row>
    <row r="193" spans="1:20">
      <c r="A193" s="57"/>
      <c r="B193" s="162"/>
      <c r="C193" s="163"/>
      <c r="D193" s="163"/>
      <c r="E193" s="163"/>
      <c r="F193" s="163"/>
      <c r="G193" s="164"/>
      <c r="H193" s="162"/>
      <c r="I193" s="163"/>
      <c r="J193" s="163"/>
      <c r="K193" s="163"/>
      <c r="L193" s="163"/>
      <c r="M193" s="164"/>
      <c r="N193" s="162"/>
      <c r="O193" s="163"/>
      <c r="P193" s="163"/>
      <c r="Q193" s="163"/>
      <c r="R193" s="163"/>
      <c r="S193" s="164"/>
      <c r="T193" s="57"/>
    </row>
    <row r="194" spans="1:20">
      <c r="A194" s="57"/>
      <c r="B194" s="162"/>
      <c r="C194" s="163"/>
      <c r="D194" s="163"/>
      <c r="E194" s="163"/>
      <c r="F194" s="163"/>
      <c r="G194" s="164"/>
      <c r="H194" s="162"/>
      <c r="I194" s="163"/>
      <c r="J194" s="163"/>
      <c r="K194" s="163"/>
      <c r="L194" s="163"/>
      <c r="M194" s="164"/>
      <c r="N194" s="162"/>
      <c r="O194" s="163"/>
      <c r="P194" s="163"/>
      <c r="Q194" s="163"/>
      <c r="R194" s="163"/>
      <c r="S194" s="164"/>
      <c r="T194" s="57"/>
    </row>
    <row r="195" spans="1:20">
      <c r="A195" s="57"/>
      <c r="B195" s="162"/>
      <c r="C195" s="163"/>
      <c r="D195" s="163"/>
      <c r="E195" s="163"/>
      <c r="F195" s="163"/>
      <c r="G195" s="164"/>
      <c r="H195" s="162"/>
      <c r="I195" s="163"/>
      <c r="J195" s="163"/>
      <c r="K195" s="163"/>
      <c r="L195" s="163"/>
      <c r="M195" s="164"/>
      <c r="N195" s="162"/>
      <c r="O195" s="163"/>
      <c r="P195" s="163"/>
      <c r="Q195" s="163"/>
      <c r="R195" s="163"/>
      <c r="S195" s="164"/>
      <c r="T195" s="57"/>
    </row>
    <row r="196" spans="1:20">
      <c r="A196" s="57"/>
      <c r="B196" s="162"/>
      <c r="C196" s="163"/>
      <c r="D196" s="163"/>
      <c r="E196" s="163"/>
      <c r="F196" s="163"/>
      <c r="G196" s="164"/>
      <c r="H196" s="162"/>
      <c r="I196" s="163"/>
      <c r="J196" s="163"/>
      <c r="K196" s="163"/>
      <c r="L196" s="163"/>
      <c r="M196" s="164"/>
      <c r="N196" s="162"/>
      <c r="O196" s="163"/>
      <c r="P196" s="163"/>
      <c r="Q196" s="163"/>
      <c r="R196" s="163"/>
      <c r="S196" s="164"/>
      <c r="T196" s="57"/>
    </row>
    <row r="197" spans="1:20">
      <c r="A197" s="57"/>
      <c r="B197" s="162"/>
      <c r="C197" s="163"/>
      <c r="D197" s="163"/>
      <c r="E197" s="163"/>
      <c r="F197" s="163"/>
      <c r="G197" s="164"/>
      <c r="H197" s="162"/>
      <c r="I197" s="163"/>
      <c r="J197" s="163"/>
      <c r="K197" s="163"/>
      <c r="L197" s="163"/>
      <c r="M197" s="164"/>
      <c r="N197" s="162"/>
      <c r="O197" s="163"/>
      <c r="P197" s="163"/>
      <c r="Q197" s="163"/>
      <c r="R197" s="163"/>
      <c r="S197" s="164"/>
      <c r="T197" s="57"/>
    </row>
    <row r="198" spans="1:20">
      <c r="A198" s="57"/>
      <c r="B198" s="162"/>
      <c r="C198" s="163"/>
      <c r="D198" s="163"/>
      <c r="E198" s="163"/>
      <c r="F198" s="163"/>
      <c r="G198" s="164"/>
      <c r="H198" s="162"/>
      <c r="I198" s="163"/>
      <c r="J198" s="163"/>
      <c r="K198" s="163"/>
      <c r="L198" s="163"/>
      <c r="M198" s="164"/>
      <c r="N198" s="162"/>
      <c r="O198" s="163"/>
      <c r="P198" s="163"/>
      <c r="Q198" s="163"/>
      <c r="R198" s="163"/>
      <c r="S198" s="164"/>
      <c r="T198" s="57"/>
    </row>
    <row r="199" spans="1:20">
      <c r="A199" s="57"/>
      <c r="B199" s="162"/>
      <c r="C199" s="163"/>
      <c r="D199" s="163"/>
      <c r="E199" s="163"/>
      <c r="F199" s="163"/>
      <c r="G199" s="164"/>
      <c r="H199" s="162"/>
      <c r="I199" s="163"/>
      <c r="J199" s="163"/>
      <c r="K199" s="163"/>
      <c r="L199" s="163"/>
      <c r="M199" s="164"/>
      <c r="N199" s="162"/>
      <c r="O199" s="163"/>
      <c r="P199" s="163"/>
      <c r="Q199" s="163"/>
      <c r="R199" s="163"/>
      <c r="S199" s="164"/>
      <c r="T199" s="57"/>
    </row>
    <row r="200" spans="1:20">
      <c r="A200" s="57"/>
      <c r="B200" s="162"/>
      <c r="C200" s="163"/>
      <c r="D200" s="163"/>
      <c r="E200" s="163"/>
      <c r="F200" s="163"/>
      <c r="G200" s="164"/>
      <c r="H200" s="162"/>
      <c r="I200" s="163"/>
      <c r="J200" s="163"/>
      <c r="K200" s="163"/>
      <c r="L200" s="163"/>
      <c r="M200" s="164"/>
      <c r="N200" s="162"/>
      <c r="O200" s="163"/>
      <c r="P200" s="163"/>
      <c r="Q200" s="163"/>
      <c r="R200" s="163"/>
      <c r="S200" s="164"/>
      <c r="T200" s="57"/>
    </row>
    <row r="201" spans="1:20">
      <c r="A201" s="57"/>
      <c r="B201" s="162"/>
      <c r="C201" s="163"/>
      <c r="D201" s="163"/>
      <c r="E201" s="163"/>
      <c r="F201" s="163"/>
      <c r="G201" s="164"/>
      <c r="H201" s="162"/>
      <c r="I201" s="163"/>
      <c r="J201" s="163"/>
      <c r="K201" s="163"/>
      <c r="L201" s="163"/>
      <c r="M201" s="164"/>
      <c r="N201" s="162"/>
      <c r="O201" s="163"/>
      <c r="P201" s="163"/>
      <c r="Q201" s="163"/>
      <c r="R201" s="163"/>
      <c r="S201" s="164"/>
      <c r="T201" s="57"/>
    </row>
    <row r="202" spans="1:20">
      <c r="A202" s="57"/>
      <c r="B202" s="162"/>
      <c r="C202" s="163"/>
      <c r="D202" s="163"/>
      <c r="E202" s="163"/>
      <c r="F202" s="163"/>
      <c r="G202" s="164"/>
      <c r="H202" s="162"/>
      <c r="I202" s="163"/>
      <c r="J202" s="163"/>
      <c r="K202" s="163"/>
      <c r="L202" s="163"/>
      <c r="M202" s="164"/>
      <c r="N202" s="162"/>
      <c r="O202" s="163"/>
      <c r="P202" s="163"/>
      <c r="Q202" s="163"/>
      <c r="R202" s="163"/>
      <c r="S202" s="164"/>
      <c r="T202" s="57"/>
    </row>
    <row r="203" spans="1:20">
      <c r="A203" s="57"/>
      <c r="B203" s="165"/>
      <c r="C203" s="166"/>
      <c r="D203" s="166"/>
      <c r="E203" s="166"/>
      <c r="F203" s="166"/>
      <c r="G203" s="167"/>
      <c r="H203" s="165"/>
      <c r="I203" s="166"/>
      <c r="J203" s="166"/>
      <c r="K203" s="166"/>
      <c r="L203" s="166"/>
      <c r="M203" s="167"/>
      <c r="N203" s="165"/>
      <c r="O203" s="166"/>
      <c r="P203" s="166"/>
      <c r="Q203" s="166"/>
      <c r="R203" s="166"/>
      <c r="S203" s="167"/>
      <c r="T203" s="57"/>
    </row>
    <row r="204" spans="1:20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</row>
    <row r="205" spans="1:20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</row>
    <row r="206" spans="1:20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</row>
    <row r="207" spans="1:20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</row>
    <row r="208" spans="1:20" ht="18.600000000000001">
      <c r="A208" s="57"/>
      <c r="B208" s="147" t="s">
        <v>92</v>
      </c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57"/>
    </row>
    <row r="209" spans="1:20">
      <c r="A209" s="57"/>
      <c r="B209" s="148" t="s">
        <v>81</v>
      </c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57"/>
    </row>
    <row r="210" spans="1:20">
      <c r="A210" s="57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57"/>
    </row>
    <row r="211" spans="1:20">
      <c r="A211" s="57"/>
      <c r="B211" s="149" t="s">
        <v>82</v>
      </c>
      <c r="C211" s="149"/>
      <c r="D211" s="149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57"/>
    </row>
    <row r="212" spans="1:20">
      <c r="A212" s="57"/>
      <c r="B212" s="151" t="s">
        <v>83</v>
      </c>
      <c r="C212" s="152"/>
      <c r="D212" s="152"/>
      <c r="E212" s="152"/>
      <c r="F212" s="152"/>
      <c r="G212" s="153"/>
      <c r="H212" s="151" t="s">
        <v>84</v>
      </c>
      <c r="I212" s="152"/>
      <c r="J212" s="152"/>
      <c r="K212" s="152"/>
      <c r="L212" s="152"/>
      <c r="M212" s="153"/>
      <c r="N212" s="151" t="s">
        <v>85</v>
      </c>
      <c r="O212" s="152"/>
      <c r="P212" s="152"/>
      <c r="Q212" s="152"/>
      <c r="R212" s="152"/>
      <c r="S212" s="153"/>
      <c r="T212" s="57"/>
    </row>
    <row r="213" spans="1:20">
      <c r="A213" s="57"/>
      <c r="B213" s="154"/>
      <c r="C213" s="155"/>
      <c r="D213" s="155"/>
      <c r="E213" s="155"/>
      <c r="F213" s="155"/>
      <c r="G213" s="156"/>
      <c r="H213" s="154"/>
      <c r="I213" s="155"/>
      <c r="J213" s="155"/>
      <c r="K213" s="155"/>
      <c r="L213" s="155"/>
      <c r="M213" s="156"/>
      <c r="N213" s="154"/>
      <c r="O213" s="155"/>
      <c r="P213" s="155"/>
      <c r="Q213" s="155"/>
      <c r="R213" s="155"/>
      <c r="S213" s="156"/>
      <c r="T213" s="57"/>
    </row>
    <row r="214" spans="1:20">
      <c r="A214" s="57"/>
      <c r="B214" s="159"/>
      <c r="C214" s="160"/>
      <c r="D214" s="160"/>
      <c r="E214" s="160"/>
      <c r="F214" s="160"/>
      <c r="G214" s="161"/>
      <c r="H214" s="159"/>
      <c r="I214" s="160"/>
      <c r="J214" s="160"/>
      <c r="K214" s="160"/>
      <c r="L214" s="160"/>
      <c r="M214" s="161"/>
      <c r="N214" s="159"/>
      <c r="O214" s="160"/>
      <c r="P214" s="160"/>
      <c r="Q214" s="160"/>
      <c r="R214" s="160"/>
      <c r="S214" s="161"/>
      <c r="T214" s="57"/>
    </row>
    <row r="215" spans="1:20">
      <c r="A215" s="57"/>
      <c r="B215" s="162"/>
      <c r="C215" s="163"/>
      <c r="D215" s="163"/>
      <c r="E215" s="163"/>
      <c r="F215" s="163"/>
      <c r="G215" s="164"/>
      <c r="H215" s="162"/>
      <c r="I215" s="163"/>
      <c r="J215" s="163"/>
      <c r="K215" s="163"/>
      <c r="L215" s="163"/>
      <c r="M215" s="164"/>
      <c r="N215" s="162"/>
      <c r="O215" s="163"/>
      <c r="P215" s="163"/>
      <c r="Q215" s="163"/>
      <c r="R215" s="163"/>
      <c r="S215" s="164"/>
      <c r="T215" s="57"/>
    </row>
    <row r="216" spans="1:20">
      <c r="A216" s="57"/>
      <c r="B216" s="162"/>
      <c r="C216" s="163"/>
      <c r="D216" s="163"/>
      <c r="E216" s="163"/>
      <c r="F216" s="163"/>
      <c r="G216" s="164"/>
      <c r="H216" s="162"/>
      <c r="I216" s="163"/>
      <c r="J216" s="163"/>
      <c r="K216" s="163"/>
      <c r="L216" s="163"/>
      <c r="M216" s="164"/>
      <c r="N216" s="162"/>
      <c r="O216" s="163"/>
      <c r="P216" s="163"/>
      <c r="Q216" s="163"/>
      <c r="R216" s="163"/>
      <c r="S216" s="164"/>
      <c r="T216" s="57"/>
    </row>
    <row r="217" spans="1:20">
      <c r="A217" s="57"/>
      <c r="B217" s="162"/>
      <c r="C217" s="163"/>
      <c r="D217" s="163"/>
      <c r="E217" s="163"/>
      <c r="F217" s="163"/>
      <c r="G217" s="164"/>
      <c r="H217" s="162"/>
      <c r="I217" s="163"/>
      <c r="J217" s="163"/>
      <c r="K217" s="163"/>
      <c r="L217" s="163"/>
      <c r="M217" s="164"/>
      <c r="N217" s="162"/>
      <c r="O217" s="163"/>
      <c r="P217" s="163"/>
      <c r="Q217" s="163"/>
      <c r="R217" s="163"/>
      <c r="S217" s="164"/>
      <c r="T217" s="57"/>
    </row>
    <row r="218" spans="1:20">
      <c r="A218" s="57"/>
      <c r="B218" s="162"/>
      <c r="C218" s="163"/>
      <c r="D218" s="163"/>
      <c r="E218" s="163"/>
      <c r="F218" s="163"/>
      <c r="G218" s="164"/>
      <c r="H218" s="162"/>
      <c r="I218" s="163"/>
      <c r="J218" s="163"/>
      <c r="K218" s="163"/>
      <c r="L218" s="163"/>
      <c r="M218" s="164"/>
      <c r="N218" s="162"/>
      <c r="O218" s="163"/>
      <c r="P218" s="163"/>
      <c r="Q218" s="163"/>
      <c r="R218" s="163"/>
      <c r="S218" s="164"/>
      <c r="T218" s="57"/>
    </row>
    <row r="219" spans="1:20">
      <c r="A219" s="57"/>
      <c r="B219" s="162"/>
      <c r="C219" s="163"/>
      <c r="D219" s="163"/>
      <c r="E219" s="163"/>
      <c r="F219" s="163"/>
      <c r="G219" s="164"/>
      <c r="H219" s="162"/>
      <c r="I219" s="163"/>
      <c r="J219" s="163"/>
      <c r="K219" s="163"/>
      <c r="L219" s="163"/>
      <c r="M219" s="164"/>
      <c r="N219" s="162"/>
      <c r="O219" s="163"/>
      <c r="P219" s="163"/>
      <c r="Q219" s="163"/>
      <c r="R219" s="163"/>
      <c r="S219" s="164"/>
      <c r="T219" s="57"/>
    </row>
    <row r="220" spans="1:20">
      <c r="A220" s="57"/>
      <c r="B220" s="162"/>
      <c r="C220" s="163"/>
      <c r="D220" s="163"/>
      <c r="E220" s="163"/>
      <c r="F220" s="163"/>
      <c r="G220" s="164"/>
      <c r="H220" s="162"/>
      <c r="I220" s="163"/>
      <c r="J220" s="163"/>
      <c r="K220" s="163"/>
      <c r="L220" s="163"/>
      <c r="M220" s="164"/>
      <c r="N220" s="162"/>
      <c r="O220" s="163"/>
      <c r="P220" s="163"/>
      <c r="Q220" s="163"/>
      <c r="R220" s="163"/>
      <c r="S220" s="164"/>
      <c r="T220" s="57"/>
    </row>
    <row r="221" spans="1:20">
      <c r="A221" s="57"/>
      <c r="B221" s="162"/>
      <c r="C221" s="163"/>
      <c r="D221" s="163"/>
      <c r="E221" s="163"/>
      <c r="F221" s="163"/>
      <c r="G221" s="164"/>
      <c r="H221" s="162"/>
      <c r="I221" s="163"/>
      <c r="J221" s="163"/>
      <c r="K221" s="163"/>
      <c r="L221" s="163"/>
      <c r="M221" s="164"/>
      <c r="N221" s="162"/>
      <c r="O221" s="163"/>
      <c r="P221" s="163"/>
      <c r="Q221" s="163"/>
      <c r="R221" s="163"/>
      <c r="S221" s="164"/>
      <c r="T221" s="57"/>
    </row>
    <row r="222" spans="1:20">
      <c r="A222" s="57"/>
      <c r="B222" s="162"/>
      <c r="C222" s="163"/>
      <c r="D222" s="163"/>
      <c r="E222" s="163"/>
      <c r="F222" s="163"/>
      <c r="G222" s="164"/>
      <c r="H222" s="162"/>
      <c r="I222" s="163"/>
      <c r="J222" s="163"/>
      <c r="K222" s="163"/>
      <c r="L222" s="163"/>
      <c r="M222" s="164"/>
      <c r="N222" s="162"/>
      <c r="O222" s="163"/>
      <c r="P222" s="163"/>
      <c r="Q222" s="163"/>
      <c r="R222" s="163"/>
      <c r="S222" s="164"/>
      <c r="T222" s="57"/>
    </row>
    <row r="223" spans="1:20">
      <c r="A223" s="57"/>
      <c r="B223" s="162"/>
      <c r="C223" s="163"/>
      <c r="D223" s="163"/>
      <c r="E223" s="163"/>
      <c r="F223" s="163"/>
      <c r="G223" s="164"/>
      <c r="H223" s="162"/>
      <c r="I223" s="163"/>
      <c r="J223" s="163"/>
      <c r="K223" s="163"/>
      <c r="L223" s="163"/>
      <c r="M223" s="164"/>
      <c r="N223" s="162"/>
      <c r="O223" s="163"/>
      <c r="P223" s="163"/>
      <c r="Q223" s="163"/>
      <c r="R223" s="163"/>
      <c r="S223" s="164"/>
      <c r="T223" s="57"/>
    </row>
    <row r="224" spans="1:20">
      <c r="A224" s="57"/>
      <c r="B224" s="162"/>
      <c r="C224" s="163"/>
      <c r="D224" s="163"/>
      <c r="E224" s="163"/>
      <c r="F224" s="163"/>
      <c r="G224" s="164"/>
      <c r="H224" s="162"/>
      <c r="I224" s="163"/>
      <c r="J224" s="163"/>
      <c r="K224" s="163"/>
      <c r="L224" s="163"/>
      <c r="M224" s="164"/>
      <c r="N224" s="162"/>
      <c r="O224" s="163"/>
      <c r="P224" s="163"/>
      <c r="Q224" s="163"/>
      <c r="R224" s="163"/>
      <c r="S224" s="164"/>
      <c r="T224" s="57"/>
    </row>
    <row r="225" spans="1:20">
      <c r="A225" s="57"/>
      <c r="B225" s="162"/>
      <c r="C225" s="163"/>
      <c r="D225" s="163"/>
      <c r="E225" s="163"/>
      <c r="F225" s="163"/>
      <c r="G225" s="164"/>
      <c r="H225" s="162"/>
      <c r="I225" s="163"/>
      <c r="J225" s="163"/>
      <c r="K225" s="163"/>
      <c r="L225" s="163"/>
      <c r="M225" s="164"/>
      <c r="N225" s="162"/>
      <c r="O225" s="163"/>
      <c r="P225" s="163"/>
      <c r="Q225" s="163"/>
      <c r="R225" s="163"/>
      <c r="S225" s="164"/>
      <c r="T225" s="57"/>
    </row>
    <row r="226" spans="1:20">
      <c r="A226" s="57"/>
      <c r="B226" s="162"/>
      <c r="C226" s="163"/>
      <c r="D226" s="163"/>
      <c r="E226" s="163"/>
      <c r="F226" s="163"/>
      <c r="G226" s="164"/>
      <c r="H226" s="162"/>
      <c r="I226" s="163"/>
      <c r="J226" s="163"/>
      <c r="K226" s="163"/>
      <c r="L226" s="163"/>
      <c r="M226" s="164"/>
      <c r="N226" s="162"/>
      <c r="O226" s="163"/>
      <c r="P226" s="163"/>
      <c r="Q226" s="163"/>
      <c r="R226" s="163"/>
      <c r="S226" s="164"/>
      <c r="T226" s="57"/>
    </row>
    <row r="227" spans="1:20">
      <c r="A227" s="57"/>
      <c r="B227" s="162"/>
      <c r="C227" s="163"/>
      <c r="D227" s="163"/>
      <c r="E227" s="163"/>
      <c r="F227" s="163"/>
      <c r="G227" s="164"/>
      <c r="H227" s="162"/>
      <c r="I227" s="163"/>
      <c r="J227" s="163"/>
      <c r="K227" s="163"/>
      <c r="L227" s="163"/>
      <c r="M227" s="164"/>
      <c r="N227" s="162"/>
      <c r="O227" s="163"/>
      <c r="P227" s="163"/>
      <c r="Q227" s="163"/>
      <c r="R227" s="163"/>
      <c r="S227" s="164"/>
      <c r="T227" s="57"/>
    </row>
    <row r="228" spans="1:20">
      <c r="A228" s="57"/>
      <c r="B228" s="162"/>
      <c r="C228" s="163"/>
      <c r="D228" s="163"/>
      <c r="E228" s="163"/>
      <c r="F228" s="163"/>
      <c r="G228" s="164"/>
      <c r="H228" s="162"/>
      <c r="I228" s="163"/>
      <c r="J228" s="163"/>
      <c r="K228" s="163"/>
      <c r="L228" s="163"/>
      <c r="M228" s="164"/>
      <c r="N228" s="162"/>
      <c r="O228" s="163"/>
      <c r="P228" s="163"/>
      <c r="Q228" s="163"/>
      <c r="R228" s="163"/>
      <c r="S228" s="164"/>
      <c r="T228" s="57"/>
    </row>
    <row r="229" spans="1:20">
      <c r="A229" s="57"/>
      <c r="B229" s="162"/>
      <c r="C229" s="163"/>
      <c r="D229" s="163"/>
      <c r="E229" s="163"/>
      <c r="F229" s="163"/>
      <c r="G229" s="164"/>
      <c r="H229" s="162"/>
      <c r="I229" s="163"/>
      <c r="J229" s="163"/>
      <c r="K229" s="163"/>
      <c r="L229" s="163"/>
      <c r="M229" s="164"/>
      <c r="N229" s="162"/>
      <c r="O229" s="163"/>
      <c r="P229" s="163"/>
      <c r="Q229" s="163"/>
      <c r="R229" s="163"/>
      <c r="S229" s="164"/>
      <c r="T229" s="57"/>
    </row>
    <row r="230" spans="1:20">
      <c r="A230" s="57"/>
      <c r="B230" s="162"/>
      <c r="C230" s="163"/>
      <c r="D230" s="163"/>
      <c r="E230" s="163"/>
      <c r="F230" s="163"/>
      <c r="G230" s="164"/>
      <c r="H230" s="162"/>
      <c r="I230" s="163"/>
      <c r="J230" s="163"/>
      <c r="K230" s="163"/>
      <c r="L230" s="163"/>
      <c r="M230" s="164"/>
      <c r="N230" s="162"/>
      <c r="O230" s="163"/>
      <c r="P230" s="163"/>
      <c r="Q230" s="163"/>
      <c r="R230" s="163"/>
      <c r="S230" s="164"/>
      <c r="T230" s="57"/>
    </row>
    <row r="231" spans="1:20">
      <c r="A231" s="57"/>
      <c r="B231" s="162"/>
      <c r="C231" s="163"/>
      <c r="D231" s="163"/>
      <c r="E231" s="163"/>
      <c r="F231" s="163"/>
      <c r="G231" s="164"/>
      <c r="H231" s="162"/>
      <c r="I231" s="163"/>
      <c r="J231" s="163"/>
      <c r="K231" s="163"/>
      <c r="L231" s="163"/>
      <c r="M231" s="164"/>
      <c r="N231" s="162"/>
      <c r="O231" s="163"/>
      <c r="P231" s="163"/>
      <c r="Q231" s="163"/>
      <c r="R231" s="163"/>
      <c r="S231" s="164"/>
      <c r="T231" s="57"/>
    </row>
    <row r="232" spans="1:20">
      <c r="A232" s="57"/>
      <c r="B232" s="165"/>
      <c r="C232" s="166"/>
      <c r="D232" s="166"/>
      <c r="E232" s="166"/>
      <c r="F232" s="166"/>
      <c r="G232" s="167"/>
      <c r="H232" s="165"/>
      <c r="I232" s="166"/>
      <c r="J232" s="166"/>
      <c r="K232" s="166"/>
      <c r="L232" s="166"/>
      <c r="M232" s="167"/>
      <c r="N232" s="165"/>
      <c r="O232" s="166"/>
      <c r="P232" s="166"/>
      <c r="Q232" s="166"/>
      <c r="R232" s="166"/>
      <c r="S232" s="167"/>
      <c r="T232" s="57"/>
    </row>
    <row r="233" spans="1:20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</row>
    <row r="234" spans="1:20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</row>
    <row r="235" spans="1:20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</row>
    <row r="236" spans="1:20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</row>
    <row r="237" spans="1:20" ht="18.600000000000001">
      <c r="A237" s="57"/>
      <c r="B237" s="147" t="s">
        <v>93</v>
      </c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57"/>
    </row>
    <row r="238" spans="1:20">
      <c r="A238" s="57"/>
      <c r="B238" s="148" t="s">
        <v>81</v>
      </c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57"/>
    </row>
    <row r="239" spans="1:20">
      <c r="A239" s="57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57"/>
    </row>
    <row r="240" spans="1:20">
      <c r="A240" s="57"/>
      <c r="B240" s="149" t="s">
        <v>82</v>
      </c>
      <c r="C240" s="149"/>
      <c r="D240" s="149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57"/>
    </row>
    <row r="241" spans="1:20">
      <c r="A241" s="57"/>
      <c r="B241" s="151" t="s">
        <v>83</v>
      </c>
      <c r="C241" s="152"/>
      <c r="D241" s="152"/>
      <c r="E241" s="152"/>
      <c r="F241" s="152"/>
      <c r="G241" s="153"/>
      <c r="H241" s="151" t="s">
        <v>84</v>
      </c>
      <c r="I241" s="152"/>
      <c r="J241" s="152"/>
      <c r="K241" s="152"/>
      <c r="L241" s="152"/>
      <c r="M241" s="153"/>
      <c r="N241" s="151" t="s">
        <v>85</v>
      </c>
      <c r="O241" s="152"/>
      <c r="P241" s="152"/>
      <c r="Q241" s="152"/>
      <c r="R241" s="152"/>
      <c r="S241" s="153"/>
      <c r="T241" s="57"/>
    </row>
    <row r="242" spans="1:20">
      <c r="A242" s="57"/>
      <c r="B242" s="154"/>
      <c r="C242" s="155"/>
      <c r="D242" s="155"/>
      <c r="E242" s="155"/>
      <c r="F242" s="155"/>
      <c r="G242" s="156"/>
      <c r="H242" s="154"/>
      <c r="I242" s="155"/>
      <c r="J242" s="155"/>
      <c r="K242" s="155"/>
      <c r="L242" s="155"/>
      <c r="M242" s="156"/>
      <c r="N242" s="154"/>
      <c r="O242" s="155"/>
      <c r="P242" s="155"/>
      <c r="Q242" s="155"/>
      <c r="R242" s="155"/>
      <c r="S242" s="156"/>
      <c r="T242" s="57"/>
    </row>
    <row r="243" spans="1:20">
      <c r="A243" s="57"/>
      <c r="B243" s="159"/>
      <c r="C243" s="160"/>
      <c r="D243" s="160"/>
      <c r="E243" s="160"/>
      <c r="F243" s="160"/>
      <c r="G243" s="161"/>
      <c r="H243" s="159"/>
      <c r="I243" s="160"/>
      <c r="J243" s="160"/>
      <c r="K243" s="160"/>
      <c r="L243" s="160"/>
      <c r="M243" s="161"/>
      <c r="N243" s="159"/>
      <c r="O243" s="160"/>
      <c r="P243" s="160"/>
      <c r="Q243" s="160"/>
      <c r="R243" s="160"/>
      <c r="S243" s="161"/>
      <c r="T243" s="57"/>
    </row>
    <row r="244" spans="1:20">
      <c r="A244" s="57"/>
      <c r="B244" s="162"/>
      <c r="C244" s="163"/>
      <c r="D244" s="163"/>
      <c r="E244" s="163"/>
      <c r="F244" s="163"/>
      <c r="G244" s="164"/>
      <c r="H244" s="162"/>
      <c r="I244" s="163"/>
      <c r="J244" s="163"/>
      <c r="K244" s="163"/>
      <c r="L244" s="163"/>
      <c r="M244" s="164"/>
      <c r="N244" s="162"/>
      <c r="O244" s="163"/>
      <c r="P244" s="163"/>
      <c r="Q244" s="163"/>
      <c r="R244" s="163"/>
      <c r="S244" s="164"/>
      <c r="T244" s="57"/>
    </row>
    <row r="245" spans="1:20">
      <c r="A245" s="57"/>
      <c r="B245" s="162"/>
      <c r="C245" s="163"/>
      <c r="D245" s="163"/>
      <c r="E245" s="163"/>
      <c r="F245" s="163"/>
      <c r="G245" s="164"/>
      <c r="H245" s="162"/>
      <c r="I245" s="163"/>
      <c r="J245" s="163"/>
      <c r="K245" s="163"/>
      <c r="L245" s="163"/>
      <c r="M245" s="164"/>
      <c r="N245" s="162"/>
      <c r="O245" s="163"/>
      <c r="P245" s="163"/>
      <c r="Q245" s="163"/>
      <c r="R245" s="163"/>
      <c r="S245" s="164"/>
      <c r="T245" s="57"/>
    </row>
    <row r="246" spans="1:20">
      <c r="A246" s="57"/>
      <c r="B246" s="162"/>
      <c r="C246" s="163"/>
      <c r="D246" s="163"/>
      <c r="E246" s="163"/>
      <c r="F246" s="163"/>
      <c r="G246" s="164"/>
      <c r="H246" s="162"/>
      <c r="I246" s="163"/>
      <c r="J246" s="163"/>
      <c r="K246" s="163"/>
      <c r="L246" s="163"/>
      <c r="M246" s="164"/>
      <c r="N246" s="162"/>
      <c r="O246" s="163"/>
      <c r="P246" s="163"/>
      <c r="Q246" s="163"/>
      <c r="R246" s="163"/>
      <c r="S246" s="164"/>
      <c r="T246" s="57"/>
    </row>
    <row r="247" spans="1:20">
      <c r="A247" s="57"/>
      <c r="B247" s="162"/>
      <c r="C247" s="163"/>
      <c r="D247" s="163"/>
      <c r="E247" s="163"/>
      <c r="F247" s="163"/>
      <c r="G247" s="164"/>
      <c r="H247" s="162"/>
      <c r="I247" s="163"/>
      <c r="J247" s="163"/>
      <c r="K247" s="163"/>
      <c r="L247" s="163"/>
      <c r="M247" s="164"/>
      <c r="N247" s="162"/>
      <c r="O247" s="163"/>
      <c r="P247" s="163"/>
      <c r="Q247" s="163"/>
      <c r="R247" s="163"/>
      <c r="S247" s="164"/>
      <c r="T247" s="57"/>
    </row>
    <row r="248" spans="1:20">
      <c r="A248" s="57"/>
      <c r="B248" s="162"/>
      <c r="C248" s="163"/>
      <c r="D248" s="163"/>
      <c r="E248" s="163"/>
      <c r="F248" s="163"/>
      <c r="G248" s="164"/>
      <c r="H248" s="162"/>
      <c r="I248" s="163"/>
      <c r="J248" s="163"/>
      <c r="K248" s="163"/>
      <c r="L248" s="163"/>
      <c r="M248" s="164"/>
      <c r="N248" s="162"/>
      <c r="O248" s="163"/>
      <c r="P248" s="163"/>
      <c r="Q248" s="163"/>
      <c r="R248" s="163"/>
      <c r="S248" s="164"/>
      <c r="T248" s="57"/>
    </row>
    <row r="249" spans="1:20">
      <c r="A249" s="57"/>
      <c r="B249" s="162"/>
      <c r="C249" s="163"/>
      <c r="D249" s="163"/>
      <c r="E249" s="163"/>
      <c r="F249" s="163"/>
      <c r="G249" s="164"/>
      <c r="H249" s="162"/>
      <c r="I249" s="163"/>
      <c r="J249" s="163"/>
      <c r="K249" s="163"/>
      <c r="L249" s="163"/>
      <c r="M249" s="164"/>
      <c r="N249" s="162"/>
      <c r="O249" s="163"/>
      <c r="P249" s="163"/>
      <c r="Q249" s="163"/>
      <c r="R249" s="163"/>
      <c r="S249" s="164"/>
      <c r="T249" s="57"/>
    </row>
    <row r="250" spans="1:20">
      <c r="A250" s="57"/>
      <c r="B250" s="162"/>
      <c r="C250" s="163"/>
      <c r="D250" s="163"/>
      <c r="E250" s="163"/>
      <c r="F250" s="163"/>
      <c r="G250" s="164"/>
      <c r="H250" s="162"/>
      <c r="I250" s="163"/>
      <c r="J250" s="163"/>
      <c r="K250" s="163"/>
      <c r="L250" s="163"/>
      <c r="M250" s="164"/>
      <c r="N250" s="162"/>
      <c r="O250" s="163"/>
      <c r="P250" s="163"/>
      <c r="Q250" s="163"/>
      <c r="R250" s="163"/>
      <c r="S250" s="164"/>
      <c r="T250" s="57"/>
    </row>
    <row r="251" spans="1:20">
      <c r="A251" s="57"/>
      <c r="B251" s="162"/>
      <c r="C251" s="163"/>
      <c r="D251" s="163"/>
      <c r="E251" s="163"/>
      <c r="F251" s="163"/>
      <c r="G251" s="164"/>
      <c r="H251" s="162"/>
      <c r="I251" s="163"/>
      <c r="J251" s="163"/>
      <c r="K251" s="163"/>
      <c r="L251" s="163"/>
      <c r="M251" s="164"/>
      <c r="N251" s="162"/>
      <c r="O251" s="163"/>
      <c r="P251" s="163"/>
      <c r="Q251" s="163"/>
      <c r="R251" s="163"/>
      <c r="S251" s="164"/>
      <c r="T251" s="57"/>
    </row>
    <row r="252" spans="1:20">
      <c r="A252" s="57"/>
      <c r="B252" s="162"/>
      <c r="C252" s="163"/>
      <c r="D252" s="163"/>
      <c r="E252" s="163"/>
      <c r="F252" s="163"/>
      <c r="G252" s="164"/>
      <c r="H252" s="162"/>
      <c r="I252" s="163"/>
      <c r="J252" s="163"/>
      <c r="K252" s="163"/>
      <c r="L252" s="163"/>
      <c r="M252" s="164"/>
      <c r="N252" s="162"/>
      <c r="O252" s="163"/>
      <c r="P252" s="163"/>
      <c r="Q252" s="163"/>
      <c r="R252" s="163"/>
      <c r="S252" s="164"/>
      <c r="T252" s="57"/>
    </row>
    <row r="253" spans="1:20">
      <c r="A253" s="57"/>
      <c r="B253" s="162"/>
      <c r="C253" s="163"/>
      <c r="D253" s="163"/>
      <c r="E253" s="163"/>
      <c r="F253" s="163"/>
      <c r="G253" s="164"/>
      <c r="H253" s="162"/>
      <c r="I253" s="163"/>
      <c r="J253" s="163"/>
      <c r="K253" s="163"/>
      <c r="L253" s="163"/>
      <c r="M253" s="164"/>
      <c r="N253" s="162"/>
      <c r="O253" s="163"/>
      <c r="P253" s="163"/>
      <c r="Q253" s="163"/>
      <c r="R253" s="163"/>
      <c r="S253" s="164"/>
      <c r="T253" s="57"/>
    </row>
    <row r="254" spans="1:20">
      <c r="A254" s="57"/>
      <c r="B254" s="162"/>
      <c r="C254" s="163"/>
      <c r="D254" s="163"/>
      <c r="E254" s="163"/>
      <c r="F254" s="163"/>
      <c r="G254" s="164"/>
      <c r="H254" s="162"/>
      <c r="I254" s="163"/>
      <c r="J254" s="163"/>
      <c r="K254" s="163"/>
      <c r="L254" s="163"/>
      <c r="M254" s="164"/>
      <c r="N254" s="162"/>
      <c r="O254" s="163"/>
      <c r="P254" s="163"/>
      <c r="Q254" s="163"/>
      <c r="R254" s="163"/>
      <c r="S254" s="164"/>
      <c r="T254" s="57"/>
    </row>
    <row r="255" spans="1:20">
      <c r="A255" s="57"/>
      <c r="B255" s="162"/>
      <c r="C255" s="163"/>
      <c r="D255" s="163"/>
      <c r="E255" s="163"/>
      <c r="F255" s="163"/>
      <c r="G255" s="164"/>
      <c r="H255" s="162"/>
      <c r="I255" s="163"/>
      <c r="J255" s="163"/>
      <c r="K255" s="163"/>
      <c r="L255" s="163"/>
      <c r="M255" s="164"/>
      <c r="N255" s="162"/>
      <c r="O255" s="163"/>
      <c r="P255" s="163"/>
      <c r="Q255" s="163"/>
      <c r="R255" s="163"/>
      <c r="S255" s="164"/>
      <c r="T255" s="57"/>
    </row>
    <row r="256" spans="1:20">
      <c r="A256" s="57"/>
      <c r="B256" s="162"/>
      <c r="C256" s="163"/>
      <c r="D256" s="163"/>
      <c r="E256" s="163"/>
      <c r="F256" s="163"/>
      <c r="G256" s="164"/>
      <c r="H256" s="162"/>
      <c r="I256" s="163"/>
      <c r="J256" s="163"/>
      <c r="K256" s="163"/>
      <c r="L256" s="163"/>
      <c r="M256" s="164"/>
      <c r="N256" s="162"/>
      <c r="O256" s="163"/>
      <c r="P256" s="163"/>
      <c r="Q256" s="163"/>
      <c r="R256" s="163"/>
      <c r="S256" s="164"/>
      <c r="T256" s="57"/>
    </row>
    <row r="257" spans="1:20">
      <c r="A257" s="57"/>
      <c r="B257" s="162"/>
      <c r="C257" s="163"/>
      <c r="D257" s="163"/>
      <c r="E257" s="163"/>
      <c r="F257" s="163"/>
      <c r="G257" s="164"/>
      <c r="H257" s="162"/>
      <c r="I257" s="163"/>
      <c r="J257" s="163"/>
      <c r="K257" s="163"/>
      <c r="L257" s="163"/>
      <c r="M257" s="164"/>
      <c r="N257" s="162"/>
      <c r="O257" s="163"/>
      <c r="P257" s="163"/>
      <c r="Q257" s="163"/>
      <c r="R257" s="163"/>
      <c r="S257" s="164"/>
      <c r="T257" s="57"/>
    </row>
    <row r="258" spans="1:20">
      <c r="A258" s="57"/>
      <c r="B258" s="162"/>
      <c r="C258" s="163"/>
      <c r="D258" s="163"/>
      <c r="E258" s="163"/>
      <c r="F258" s="163"/>
      <c r="G258" s="164"/>
      <c r="H258" s="162"/>
      <c r="I258" s="163"/>
      <c r="J258" s="163"/>
      <c r="K258" s="163"/>
      <c r="L258" s="163"/>
      <c r="M258" s="164"/>
      <c r="N258" s="162"/>
      <c r="O258" s="163"/>
      <c r="P258" s="163"/>
      <c r="Q258" s="163"/>
      <c r="R258" s="163"/>
      <c r="S258" s="164"/>
      <c r="T258" s="57"/>
    </row>
    <row r="259" spans="1:20">
      <c r="A259" s="57"/>
      <c r="B259" s="162"/>
      <c r="C259" s="163"/>
      <c r="D259" s="163"/>
      <c r="E259" s="163"/>
      <c r="F259" s="163"/>
      <c r="G259" s="164"/>
      <c r="H259" s="162"/>
      <c r="I259" s="163"/>
      <c r="J259" s="163"/>
      <c r="K259" s="163"/>
      <c r="L259" s="163"/>
      <c r="M259" s="164"/>
      <c r="N259" s="162"/>
      <c r="O259" s="163"/>
      <c r="P259" s="163"/>
      <c r="Q259" s="163"/>
      <c r="R259" s="163"/>
      <c r="S259" s="164"/>
      <c r="T259" s="57"/>
    </row>
    <row r="260" spans="1:20">
      <c r="A260" s="57"/>
      <c r="B260" s="162"/>
      <c r="C260" s="163"/>
      <c r="D260" s="163"/>
      <c r="E260" s="163"/>
      <c r="F260" s="163"/>
      <c r="G260" s="164"/>
      <c r="H260" s="162"/>
      <c r="I260" s="163"/>
      <c r="J260" s="163"/>
      <c r="K260" s="163"/>
      <c r="L260" s="163"/>
      <c r="M260" s="164"/>
      <c r="N260" s="162"/>
      <c r="O260" s="163"/>
      <c r="P260" s="163"/>
      <c r="Q260" s="163"/>
      <c r="R260" s="163"/>
      <c r="S260" s="164"/>
      <c r="T260" s="57"/>
    </row>
    <row r="261" spans="1:20">
      <c r="A261" s="57"/>
      <c r="B261" s="165"/>
      <c r="C261" s="166"/>
      <c r="D261" s="166"/>
      <c r="E261" s="166"/>
      <c r="F261" s="166"/>
      <c r="G261" s="167"/>
      <c r="H261" s="165"/>
      <c r="I261" s="166"/>
      <c r="J261" s="166"/>
      <c r="K261" s="166"/>
      <c r="L261" s="166"/>
      <c r="M261" s="167"/>
      <c r="N261" s="165"/>
      <c r="O261" s="166"/>
      <c r="P261" s="166"/>
      <c r="Q261" s="166"/>
      <c r="R261" s="166"/>
      <c r="S261" s="167"/>
      <c r="T261" s="57"/>
    </row>
    <row r="262" spans="1:20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</row>
    <row r="263" spans="1:20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</row>
    <row r="264" spans="1:20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</row>
    <row r="265" spans="1:20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</row>
    <row r="266" spans="1:20" ht="18.600000000000001">
      <c r="A266" s="57"/>
      <c r="B266" s="147" t="s">
        <v>94</v>
      </c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57"/>
    </row>
    <row r="267" spans="1:20">
      <c r="A267" s="57"/>
      <c r="B267" s="148" t="s">
        <v>81</v>
      </c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57"/>
    </row>
    <row r="268" spans="1:20">
      <c r="A268" s="57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57"/>
    </row>
    <row r="269" spans="1:20">
      <c r="A269" s="57"/>
      <c r="B269" s="149" t="s">
        <v>82</v>
      </c>
      <c r="C269" s="149"/>
      <c r="D269" s="149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57"/>
    </row>
    <row r="270" spans="1:20">
      <c r="A270" s="57"/>
      <c r="B270" s="151" t="s">
        <v>83</v>
      </c>
      <c r="C270" s="152"/>
      <c r="D270" s="152"/>
      <c r="E270" s="152"/>
      <c r="F270" s="152"/>
      <c r="G270" s="153"/>
      <c r="H270" s="151" t="s">
        <v>84</v>
      </c>
      <c r="I270" s="152"/>
      <c r="J270" s="152"/>
      <c r="K270" s="152"/>
      <c r="L270" s="152"/>
      <c r="M270" s="153"/>
      <c r="N270" s="151" t="s">
        <v>85</v>
      </c>
      <c r="O270" s="152"/>
      <c r="P270" s="152"/>
      <c r="Q270" s="152"/>
      <c r="R270" s="152"/>
      <c r="S270" s="153"/>
      <c r="T270" s="57"/>
    </row>
    <row r="271" spans="1:20">
      <c r="A271" s="57"/>
      <c r="B271" s="154"/>
      <c r="C271" s="155"/>
      <c r="D271" s="155"/>
      <c r="E271" s="155"/>
      <c r="F271" s="155"/>
      <c r="G271" s="156"/>
      <c r="H271" s="154"/>
      <c r="I271" s="155"/>
      <c r="J271" s="155"/>
      <c r="K271" s="155"/>
      <c r="L271" s="155"/>
      <c r="M271" s="156"/>
      <c r="N271" s="154"/>
      <c r="O271" s="155"/>
      <c r="P271" s="155"/>
      <c r="Q271" s="155"/>
      <c r="R271" s="155"/>
      <c r="S271" s="156"/>
      <c r="T271" s="57"/>
    </row>
    <row r="272" spans="1:20">
      <c r="A272" s="57"/>
      <c r="B272" s="159"/>
      <c r="C272" s="160"/>
      <c r="D272" s="160"/>
      <c r="E272" s="160"/>
      <c r="F272" s="160"/>
      <c r="G272" s="161"/>
      <c r="H272" s="159"/>
      <c r="I272" s="160"/>
      <c r="J272" s="160"/>
      <c r="K272" s="160"/>
      <c r="L272" s="160"/>
      <c r="M272" s="161"/>
      <c r="N272" s="159"/>
      <c r="O272" s="160"/>
      <c r="P272" s="160"/>
      <c r="Q272" s="160"/>
      <c r="R272" s="160"/>
      <c r="S272" s="161"/>
      <c r="T272" s="57"/>
    </row>
    <row r="273" spans="1:20">
      <c r="A273" s="57"/>
      <c r="B273" s="162"/>
      <c r="C273" s="163"/>
      <c r="D273" s="163"/>
      <c r="E273" s="163"/>
      <c r="F273" s="163"/>
      <c r="G273" s="164"/>
      <c r="H273" s="162"/>
      <c r="I273" s="163"/>
      <c r="J273" s="163"/>
      <c r="K273" s="163"/>
      <c r="L273" s="163"/>
      <c r="M273" s="164"/>
      <c r="N273" s="162"/>
      <c r="O273" s="163"/>
      <c r="P273" s="163"/>
      <c r="Q273" s="163"/>
      <c r="R273" s="163"/>
      <c r="S273" s="164"/>
      <c r="T273" s="57"/>
    </row>
    <row r="274" spans="1:20">
      <c r="A274" s="57"/>
      <c r="B274" s="162"/>
      <c r="C274" s="163"/>
      <c r="D274" s="163"/>
      <c r="E274" s="163"/>
      <c r="F274" s="163"/>
      <c r="G274" s="164"/>
      <c r="H274" s="162"/>
      <c r="I274" s="163"/>
      <c r="J274" s="163"/>
      <c r="K274" s="163"/>
      <c r="L274" s="163"/>
      <c r="M274" s="164"/>
      <c r="N274" s="162"/>
      <c r="O274" s="163"/>
      <c r="P274" s="163"/>
      <c r="Q274" s="163"/>
      <c r="R274" s="163"/>
      <c r="S274" s="164"/>
      <c r="T274" s="57"/>
    </row>
    <row r="275" spans="1:20">
      <c r="A275" s="57"/>
      <c r="B275" s="162"/>
      <c r="C275" s="163"/>
      <c r="D275" s="163"/>
      <c r="E275" s="163"/>
      <c r="F275" s="163"/>
      <c r="G275" s="164"/>
      <c r="H275" s="162"/>
      <c r="I275" s="163"/>
      <c r="J275" s="163"/>
      <c r="K275" s="163"/>
      <c r="L275" s="163"/>
      <c r="M275" s="164"/>
      <c r="N275" s="162"/>
      <c r="O275" s="163"/>
      <c r="P275" s="163"/>
      <c r="Q275" s="163"/>
      <c r="R275" s="163"/>
      <c r="S275" s="164"/>
      <c r="T275" s="57"/>
    </row>
    <row r="276" spans="1:20">
      <c r="A276" s="57"/>
      <c r="B276" s="162"/>
      <c r="C276" s="163"/>
      <c r="D276" s="163"/>
      <c r="E276" s="163"/>
      <c r="F276" s="163"/>
      <c r="G276" s="164"/>
      <c r="H276" s="162"/>
      <c r="I276" s="163"/>
      <c r="J276" s="163"/>
      <c r="K276" s="163"/>
      <c r="L276" s="163"/>
      <c r="M276" s="164"/>
      <c r="N276" s="162"/>
      <c r="O276" s="163"/>
      <c r="P276" s="163"/>
      <c r="Q276" s="163"/>
      <c r="R276" s="163"/>
      <c r="S276" s="164"/>
      <c r="T276" s="57"/>
    </row>
    <row r="277" spans="1:20">
      <c r="A277" s="57"/>
      <c r="B277" s="162"/>
      <c r="C277" s="163"/>
      <c r="D277" s="163"/>
      <c r="E277" s="163"/>
      <c r="F277" s="163"/>
      <c r="G277" s="164"/>
      <c r="H277" s="162"/>
      <c r="I277" s="163"/>
      <c r="J277" s="163"/>
      <c r="K277" s="163"/>
      <c r="L277" s="163"/>
      <c r="M277" s="164"/>
      <c r="N277" s="162"/>
      <c r="O277" s="163"/>
      <c r="P277" s="163"/>
      <c r="Q277" s="163"/>
      <c r="R277" s="163"/>
      <c r="S277" s="164"/>
      <c r="T277" s="57"/>
    </row>
    <row r="278" spans="1:20">
      <c r="A278" s="57"/>
      <c r="B278" s="162"/>
      <c r="C278" s="163"/>
      <c r="D278" s="163"/>
      <c r="E278" s="163"/>
      <c r="F278" s="163"/>
      <c r="G278" s="164"/>
      <c r="H278" s="162"/>
      <c r="I278" s="163"/>
      <c r="J278" s="163"/>
      <c r="K278" s="163"/>
      <c r="L278" s="163"/>
      <c r="M278" s="164"/>
      <c r="N278" s="162"/>
      <c r="O278" s="163"/>
      <c r="P278" s="163"/>
      <c r="Q278" s="163"/>
      <c r="R278" s="163"/>
      <c r="S278" s="164"/>
      <c r="T278" s="57"/>
    </row>
    <row r="279" spans="1:20">
      <c r="A279" s="57"/>
      <c r="B279" s="162"/>
      <c r="C279" s="163"/>
      <c r="D279" s="163"/>
      <c r="E279" s="163"/>
      <c r="F279" s="163"/>
      <c r="G279" s="164"/>
      <c r="H279" s="162"/>
      <c r="I279" s="163"/>
      <c r="J279" s="163"/>
      <c r="K279" s="163"/>
      <c r="L279" s="163"/>
      <c r="M279" s="164"/>
      <c r="N279" s="162"/>
      <c r="O279" s="163"/>
      <c r="P279" s="163"/>
      <c r="Q279" s="163"/>
      <c r="R279" s="163"/>
      <c r="S279" s="164"/>
      <c r="T279" s="57"/>
    </row>
    <row r="280" spans="1:20">
      <c r="A280" s="57"/>
      <c r="B280" s="162"/>
      <c r="C280" s="163"/>
      <c r="D280" s="163"/>
      <c r="E280" s="163"/>
      <c r="F280" s="163"/>
      <c r="G280" s="164"/>
      <c r="H280" s="162"/>
      <c r="I280" s="163"/>
      <c r="J280" s="163"/>
      <c r="K280" s="163"/>
      <c r="L280" s="163"/>
      <c r="M280" s="164"/>
      <c r="N280" s="162"/>
      <c r="O280" s="163"/>
      <c r="P280" s="163"/>
      <c r="Q280" s="163"/>
      <c r="R280" s="163"/>
      <c r="S280" s="164"/>
      <c r="T280" s="57"/>
    </row>
    <row r="281" spans="1:20">
      <c r="A281" s="57"/>
      <c r="B281" s="162"/>
      <c r="C281" s="163"/>
      <c r="D281" s="163"/>
      <c r="E281" s="163"/>
      <c r="F281" s="163"/>
      <c r="G281" s="164"/>
      <c r="H281" s="162"/>
      <c r="I281" s="163"/>
      <c r="J281" s="163"/>
      <c r="K281" s="163"/>
      <c r="L281" s="163"/>
      <c r="M281" s="164"/>
      <c r="N281" s="162"/>
      <c r="O281" s="163"/>
      <c r="P281" s="163"/>
      <c r="Q281" s="163"/>
      <c r="R281" s="163"/>
      <c r="S281" s="164"/>
      <c r="T281" s="57"/>
    </row>
    <row r="282" spans="1:20">
      <c r="A282" s="57"/>
      <c r="B282" s="162"/>
      <c r="C282" s="163"/>
      <c r="D282" s="163"/>
      <c r="E282" s="163"/>
      <c r="F282" s="163"/>
      <c r="G282" s="164"/>
      <c r="H282" s="162"/>
      <c r="I282" s="163"/>
      <c r="J282" s="163"/>
      <c r="K282" s="163"/>
      <c r="L282" s="163"/>
      <c r="M282" s="164"/>
      <c r="N282" s="162"/>
      <c r="O282" s="163"/>
      <c r="P282" s="163"/>
      <c r="Q282" s="163"/>
      <c r="R282" s="163"/>
      <c r="S282" s="164"/>
      <c r="T282" s="57"/>
    </row>
    <row r="283" spans="1:20">
      <c r="A283" s="57"/>
      <c r="B283" s="162"/>
      <c r="C283" s="163"/>
      <c r="D283" s="163"/>
      <c r="E283" s="163"/>
      <c r="F283" s="163"/>
      <c r="G283" s="164"/>
      <c r="H283" s="162"/>
      <c r="I283" s="163"/>
      <c r="J283" s="163"/>
      <c r="K283" s="163"/>
      <c r="L283" s="163"/>
      <c r="M283" s="164"/>
      <c r="N283" s="162"/>
      <c r="O283" s="163"/>
      <c r="P283" s="163"/>
      <c r="Q283" s="163"/>
      <c r="R283" s="163"/>
      <c r="S283" s="164"/>
      <c r="T283" s="57"/>
    </row>
    <row r="284" spans="1:20">
      <c r="A284" s="57"/>
      <c r="B284" s="162"/>
      <c r="C284" s="163"/>
      <c r="D284" s="163"/>
      <c r="E284" s="163"/>
      <c r="F284" s="163"/>
      <c r="G284" s="164"/>
      <c r="H284" s="162"/>
      <c r="I284" s="163"/>
      <c r="J284" s="163"/>
      <c r="K284" s="163"/>
      <c r="L284" s="163"/>
      <c r="M284" s="164"/>
      <c r="N284" s="162"/>
      <c r="O284" s="163"/>
      <c r="P284" s="163"/>
      <c r="Q284" s="163"/>
      <c r="R284" s="163"/>
      <c r="S284" s="164"/>
      <c r="T284" s="57"/>
    </row>
    <row r="285" spans="1:20">
      <c r="A285" s="57"/>
      <c r="B285" s="162"/>
      <c r="C285" s="163"/>
      <c r="D285" s="163"/>
      <c r="E285" s="163"/>
      <c r="F285" s="163"/>
      <c r="G285" s="164"/>
      <c r="H285" s="162"/>
      <c r="I285" s="163"/>
      <c r="J285" s="163"/>
      <c r="K285" s="163"/>
      <c r="L285" s="163"/>
      <c r="M285" s="164"/>
      <c r="N285" s="162"/>
      <c r="O285" s="163"/>
      <c r="P285" s="163"/>
      <c r="Q285" s="163"/>
      <c r="R285" s="163"/>
      <c r="S285" s="164"/>
      <c r="T285" s="57"/>
    </row>
    <row r="286" spans="1:20">
      <c r="A286" s="57"/>
      <c r="B286" s="162"/>
      <c r="C286" s="163"/>
      <c r="D286" s="163"/>
      <c r="E286" s="163"/>
      <c r="F286" s="163"/>
      <c r="G286" s="164"/>
      <c r="H286" s="162"/>
      <c r="I286" s="163"/>
      <c r="J286" s="163"/>
      <c r="K286" s="163"/>
      <c r="L286" s="163"/>
      <c r="M286" s="164"/>
      <c r="N286" s="162"/>
      <c r="O286" s="163"/>
      <c r="P286" s="163"/>
      <c r="Q286" s="163"/>
      <c r="R286" s="163"/>
      <c r="S286" s="164"/>
      <c r="T286" s="57"/>
    </row>
    <row r="287" spans="1:20">
      <c r="A287" s="57"/>
      <c r="B287" s="162"/>
      <c r="C287" s="163"/>
      <c r="D287" s="163"/>
      <c r="E287" s="163"/>
      <c r="F287" s="163"/>
      <c r="G287" s="164"/>
      <c r="H287" s="162"/>
      <c r="I287" s="163"/>
      <c r="J287" s="163"/>
      <c r="K287" s="163"/>
      <c r="L287" s="163"/>
      <c r="M287" s="164"/>
      <c r="N287" s="162"/>
      <c r="O287" s="163"/>
      <c r="P287" s="163"/>
      <c r="Q287" s="163"/>
      <c r="R287" s="163"/>
      <c r="S287" s="164"/>
      <c r="T287" s="57"/>
    </row>
    <row r="288" spans="1:20">
      <c r="A288" s="57"/>
      <c r="B288" s="162"/>
      <c r="C288" s="163"/>
      <c r="D288" s="163"/>
      <c r="E288" s="163"/>
      <c r="F288" s="163"/>
      <c r="G288" s="164"/>
      <c r="H288" s="162"/>
      <c r="I288" s="163"/>
      <c r="J288" s="163"/>
      <c r="K288" s="163"/>
      <c r="L288" s="163"/>
      <c r="M288" s="164"/>
      <c r="N288" s="162"/>
      <c r="O288" s="163"/>
      <c r="P288" s="163"/>
      <c r="Q288" s="163"/>
      <c r="R288" s="163"/>
      <c r="S288" s="164"/>
      <c r="T288" s="57"/>
    </row>
    <row r="289" spans="1:20">
      <c r="A289" s="57"/>
      <c r="B289" s="162"/>
      <c r="C289" s="163"/>
      <c r="D289" s="163"/>
      <c r="E289" s="163"/>
      <c r="F289" s="163"/>
      <c r="G289" s="164"/>
      <c r="H289" s="162"/>
      <c r="I289" s="163"/>
      <c r="J289" s="163"/>
      <c r="K289" s="163"/>
      <c r="L289" s="163"/>
      <c r="M289" s="164"/>
      <c r="N289" s="162"/>
      <c r="O289" s="163"/>
      <c r="P289" s="163"/>
      <c r="Q289" s="163"/>
      <c r="R289" s="163"/>
      <c r="S289" s="164"/>
      <c r="T289" s="57"/>
    </row>
    <row r="290" spans="1:20">
      <c r="A290" s="57"/>
      <c r="B290" s="165"/>
      <c r="C290" s="166"/>
      <c r="D290" s="166"/>
      <c r="E290" s="166"/>
      <c r="F290" s="166"/>
      <c r="G290" s="167"/>
      <c r="H290" s="165"/>
      <c r="I290" s="166"/>
      <c r="J290" s="166"/>
      <c r="K290" s="166"/>
      <c r="L290" s="166"/>
      <c r="M290" s="167"/>
      <c r="N290" s="165"/>
      <c r="O290" s="166"/>
      <c r="P290" s="166"/>
      <c r="Q290" s="166"/>
      <c r="R290" s="166"/>
      <c r="S290" s="167"/>
      <c r="T290" s="57"/>
    </row>
    <row r="291" spans="1:20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</row>
    <row r="292" spans="1:20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</row>
    <row r="293" spans="1:20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</row>
    <row r="294" spans="1:20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</row>
    <row r="295" spans="1:20" ht="18.600000000000001">
      <c r="A295" s="57"/>
      <c r="B295" s="147" t="s">
        <v>95</v>
      </c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57"/>
    </row>
    <row r="296" spans="1:20">
      <c r="A296" s="57"/>
      <c r="B296" s="148" t="s">
        <v>81</v>
      </c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57"/>
    </row>
    <row r="297" spans="1:20">
      <c r="A297" s="57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57"/>
    </row>
    <row r="298" spans="1:20">
      <c r="A298" s="57"/>
      <c r="B298" s="149" t="s">
        <v>82</v>
      </c>
      <c r="C298" s="149"/>
      <c r="D298" s="149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57"/>
    </row>
    <row r="299" spans="1:20">
      <c r="A299" s="57"/>
      <c r="B299" s="151" t="s">
        <v>83</v>
      </c>
      <c r="C299" s="152"/>
      <c r="D299" s="152"/>
      <c r="E299" s="152"/>
      <c r="F299" s="152"/>
      <c r="G299" s="153"/>
      <c r="H299" s="151" t="s">
        <v>84</v>
      </c>
      <c r="I299" s="152"/>
      <c r="J299" s="152"/>
      <c r="K299" s="152"/>
      <c r="L299" s="152"/>
      <c r="M299" s="153"/>
      <c r="N299" s="151" t="s">
        <v>85</v>
      </c>
      <c r="O299" s="152"/>
      <c r="P299" s="152"/>
      <c r="Q299" s="152"/>
      <c r="R299" s="152"/>
      <c r="S299" s="153"/>
      <c r="T299" s="57"/>
    </row>
    <row r="300" spans="1:20">
      <c r="A300" s="57"/>
      <c r="B300" s="154"/>
      <c r="C300" s="155"/>
      <c r="D300" s="155"/>
      <c r="E300" s="155"/>
      <c r="F300" s="155"/>
      <c r="G300" s="156"/>
      <c r="H300" s="154"/>
      <c r="I300" s="155"/>
      <c r="J300" s="155"/>
      <c r="K300" s="155"/>
      <c r="L300" s="155"/>
      <c r="M300" s="156"/>
      <c r="N300" s="154"/>
      <c r="O300" s="155"/>
      <c r="P300" s="155"/>
      <c r="Q300" s="155"/>
      <c r="R300" s="155"/>
      <c r="S300" s="156"/>
      <c r="T300" s="57"/>
    </row>
    <row r="301" spans="1:20">
      <c r="A301" s="57"/>
      <c r="B301" s="159"/>
      <c r="C301" s="160"/>
      <c r="D301" s="160"/>
      <c r="E301" s="160"/>
      <c r="F301" s="160"/>
      <c r="G301" s="161"/>
      <c r="H301" s="159"/>
      <c r="I301" s="160"/>
      <c r="J301" s="160"/>
      <c r="K301" s="160"/>
      <c r="L301" s="160"/>
      <c r="M301" s="161"/>
      <c r="N301" s="159"/>
      <c r="O301" s="160"/>
      <c r="P301" s="160"/>
      <c r="Q301" s="160"/>
      <c r="R301" s="160"/>
      <c r="S301" s="161"/>
      <c r="T301" s="57"/>
    </row>
    <row r="302" spans="1:20">
      <c r="A302" s="57"/>
      <c r="B302" s="162"/>
      <c r="C302" s="163"/>
      <c r="D302" s="163"/>
      <c r="E302" s="163"/>
      <c r="F302" s="163"/>
      <c r="G302" s="164"/>
      <c r="H302" s="162"/>
      <c r="I302" s="163"/>
      <c r="J302" s="163"/>
      <c r="K302" s="163"/>
      <c r="L302" s="163"/>
      <c r="M302" s="164"/>
      <c r="N302" s="162"/>
      <c r="O302" s="163"/>
      <c r="P302" s="163"/>
      <c r="Q302" s="163"/>
      <c r="R302" s="163"/>
      <c r="S302" s="164"/>
      <c r="T302" s="57"/>
    </row>
    <row r="303" spans="1:20">
      <c r="A303" s="57"/>
      <c r="B303" s="162"/>
      <c r="C303" s="163"/>
      <c r="D303" s="163"/>
      <c r="E303" s="163"/>
      <c r="F303" s="163"/>
      <c r="G303" s="164"/>
      <c r="H303" s="162"/>
      <c r="I303" s="163"/>
      <c r="J303" s="163"/>
      <c r="K303" s="163"/>
      <c r="L303" s="163"/>
      <c r="M303" s="164"/>
      <c r="N303" s="162"/>
      <c r="O303" s="163"/>
      <c r="P303" s="163"/>
      <c r="Q303" s="163"/>
      <c r="R303" s="163"/>
      <c r="S303" s="164"/>
      <c r="T303" s="57"/>
    </row>
    <row r="304" spans="1:20">
      <c r="A304" s="57"/>
      <c r="B304" s="162"/>
      <c r="C304" s="163"/>
      <c r="D304" s="163"/>
      <c r="E304" s="163"/>
      <c r="F304" s="163"/>
      <c r="G304" s="164"/>
      <c r="H304" s="162"/>
      <c r="I304" s="163"/>
      <c r="J304" s="163"/>
      <c r="K304" s="163"/>
      <c r="L304" s="163"/>
      <c r="M304" s="164"/>
      <c r="N304" s="162"/>
      <c r="O304" s="163"/>
      <c r="P304" s="163"/>
      <c r="Q304" s="163"/>
      <c r="R304" s="163"/>
      <c r="S304" s="164"/>
      <c r="T304" s="57"/>
    </row>
    <row r="305" spans="1:20">
      <c r="A305" s="57"/>
      <c r="B305" s="162"/>
      <c r="C305" s="163"/>
      <c r="D305" s="163"/>
      <c r="E305" s="163"/>
      <c r="F305" s="163"/>
      <c r="G305" s="164"/>
      <c r="H305" s="162"/>
      <c r="I305" s="163"/>
      <c r="J305" s="163"/>
      <c r="K305" s="163"/>
      <c r="L305" s="163"/>
      <c r="M305" s="164"/>
      <c r="N305" s="162"/>
      <c r="O305" s="163"/>
      <c r="P305" s="163"/>
      <c r="Q305" s="163"/>
      <c r="R305" s="163"/>
      <c r="S305" s="164"/>
      <c r="T305" s="57"/>
    </row>
    <row r="306" spans="1:20">
      <c r="A306" s="57"/>
      <c r="B306" s="162"/>
      <c r="C306" s="163"/>
      <c r="D306" s="163"/>
      <c r="E306" s="163"/>
      <c r="F306" s="163"/>
      <c r="G306" s="164"/>
      <c r="H306" s="162"/>
      <c r="I306" s="163"/>
      <c r="J306" s="163"/>
      <c r="K306" s="163"/>
      <c r="L306" s="163"/>
      <c r="M306" s="164"/>
      <c r="N306" s="162"/>
      <c r="O306" s="163"/>
      <c r="P306" s="163"/>
      <c r="Q306" s="163"/>
      <c r="R306" s="163"/>
      <c r="S306" s="164"/>
      <c r="T306" s="57"/>
    </row>
    <row r="307" spans="1:20">
      <c r="A307" s="57"/>
      <c r="B307" s="162"/>
      <c r="C307" s="163"/>
      <c r="D307" s="163"/>
      <c r="E307" s="163"/>
      <c r="F307" s="163"/>
      <c r="G307" s="164"/>
      <c r="H307" s="162"/>
      <c r="I307" s="163"/>
      <c r="J307" s="163"/>
      <c r="K307" s="163"/>
      <c r="L307" s="163"/>
      <c r="M307" s="164"/>
      <c r="N307" s="162"/>
      <c r="O307" s="163"/>
      <c r="P307" s="163"/>
      <c r="Q307" s="163"/>
      <c r="R307" s="163"/>
      <c r="S307" s="164"/>
      <c r="T307" s="57"/>
    </row>
    <row r="308" spans="1:20">
      <c r="A308" s="57"/>
      <c r="B308" s="162"/>
      <c r="C308" s="163"/>
      <c r="D308" s="163"/>
      <c r="E308" s="163"/>
      <c r="F308" s="163"/>
      <c r="G308" s="164"/>
      <c r="H308" s="162"/>
      <c r="I308" s="163"/>
      <c r="J308" s="163"/>
      <c r="K308" s="163"/>
      <c r="L308" s="163"/>
      <c r="M308" s="164"/>
      <c r="N308" s="162"/>
      <c r="O308" s="163"/>
      <c r="P308" s="163"/>
      <c r="Q308" s="163"/>
      <c r="R308" s="163"/>
      <c r="S308" s="164"/>
      <c r="T308" s="57"/>
    </row>
    <row r="309" spans="1:20">
      <c r="A309" s="57"/>
      <c r="B309" s="162"/>
      <c r="C309" s="163"/>
      <c r="D309" s="163"/>
      <c r="E309" s="163"/>
      <c r="F309" s="163"/>
      <c r="G309" s="164"/>
      <c r="H309" s="162"/>
      <c r="I309" s="163"/>
      <c r="J309" s="163"/>
      <c r="K309" s="163"/>
      <c r="L309" s="163"/>
      <c r="M309" s="164"/>
      <c r="N309" s="162"/>
      <c r="O309" s="163"/>
      <c r="P309" s="163"/>
      <c r="Q309" s="163"/>
      <c r="R309" s="163"/>
      <c r="S309" s="164"/>
      <c r="T309" s="57"/>
    </row>
    <row r="310" spans="1:20">
      <c r="A310" s="57"/>
      <c r="B310" s="162"/>
      <c r="C310" s="163"/>
      <c r="D310" s="163"/>
      <c r="E310" s="163"/>
      <c r="F310" s="163"/>
      <c r="G310" s="164"/>
      <c r="H310" s="162"/>
      <c r="I310" s="163"/>
      <c r="J310" s="163"/>
      <c r="K310" s="163"/>
      <c r="L310" s="163"/>
      <c r="M310" s="164"/>
      <c r="N310" s="162"/>
      <c r="O310" s="163"/>
      <c r="P310" s="163"/>
      <c r="Q310" s="163"/>
      <c r="R310" s="163"/>
      <c r="S310" s="164"/>
      <c r="T310" s="57"/>
    </row>
    <row r="311" spans="1:20">
      <c r="A311" s="57"/>
      <c r="B311" s="162"/>
      <c r="C311" s="163"/>
      <c r="D311" s="163"/>
      <c r="E311" s="163"/>
      <c r="F311" s="163"/>
      <c r="G311" s="164"/>
      <c r="H311" s="162"/>
      <c r="I311" s="163"/>
      <c r="J311" s="163"/>
      <c r="K311" s="163"/>
      <c r="L311" s="163"/>
      <c r="M311" s="164"/>
      <c r="N311" s="162"/>
      <c r="O311" s="163"/>
      <c r="P311" s="163"/>
      <c r="Q311" s="163"/>
      <c r="R311" s="163"/>
      <c r="S311" s="164"/>
      <c r="T311" s="57"/>
    </row>
    <row r="312" spans="1:20">
      <c r="A312" s="57"/>
      <c r="B312" s="162"/>
      <c r="C312" s="163"/>
      <c r="D312" s="163"/>
      <c r="E312" s="163"/>
      <c r="F312" s="163"/>
      <c r="G312" s="164"/>
      <c r="H312" s="162"/>
      <c r="I312" s="163"/>
      <c r="J312" s="163"/>
      <c r="K312" s="163"/>
      <c r="L312" s="163"/>
      <c r="M312" s="164"/>
      <c r="N312" s="162"/>
      <c r="O312" s="163"/>
      <c r="P312" s="163"/>
      <c r="Q312" s="163"/>
      <c r="R312" s="163"/>
      <c r="S312" s="164"/>
      <c r="T312" s="57"/>
    </row>
    <row r="313" spans="1:20">
      <c r="A313" s="57"/>
      <c r="B313" s="162"/>
      <c r="C313" s="163"/>
      <c r="D313" s="163"/>
      <c r="E313" s="163"/>
      <c r="F313" s="163"/>
      <c r="G313" s="164"/>
      <c r="H313" s="162"/>
      <c r="I313" s="163"/>
      <c r="J313" s="163"/>
      <c r="K313" s="163"/>
      <c r="L313" s="163"/>
      <c r="M313" s="164"/>
      <c r="N313" s="162"/>
      <c r="O313" s="163"/>
      <c r="P313" s="163"/>
      <c r="Q313" s="163"/>
      <c r="R313" s="163"/>
      <c r="S313" s="164"/>
      <c r="T313" s="57"/>
    </row>
    <row r="314" spans="1:20">
      <c r="A314" s="57"/>
      <c r="B314" s="162"/>
      <c r="C314" s="163"/>
      <c r="D314" s="163"/>
      <c r="E314" s="163"/>
      <c r="F314" s="163"/>
      <c r="G314" s="164"/>
      <c r="H314" s="162"/>
      <c r="I314" s="163"/>
      <c r="J314" s="163"/>
      <c r="K314" s="163"/>
      <c r="L314" s="163"/>
      <c r="M314" s="164"/>
      <c r="N314" s="162"/>
      <c r="O314" s="163"/>
      <c r="P314" s="163"/>
      <c r="Q314" s="163"/>
      <c r="R314" s="163"/>
      <c r="S314" s="164"/>
      <c r="T314" s="57"/>
    </row>
    <row r="315" spans="1:20">
      <c r="A315" s="57"/>
      <c r="B315" s="162"/>
      <c r="C315" s="163"/>
      <c r="D315" s="163"/>
      <c r="E315" s="163"/>
      <c r="F315" s="163"/>
      <c r="G315" s="164"/>
      <c r="H315" s="162"/>
      <c r="I315" s="163"/>
      <c r="J315" s="163"/>
      <c r="K315" s="163"/>
      <c r="L315" s="163"/>
      <c r="M315" s="164"/>
      <c r="N315" s="162"/>
      <c r="O315" s="163"/>
      <c r="P315" s="163"/>
      <c r="Q315" s="163"/>
      <c r="R315" s="163"/>
      <c r="S315" s="164"/>
      <c r="T315" s="57"/>
    </row>
    <row r="316" spans="1:20">
      <c r="A316" s="57"/>
      <c r="B316" s="162"/>
      <c r="C316" s="163"/>
      <c r="D316" s="163"/>
      <c r="E316" s="163"/>
      <c r="F316" s="163"/>
      <c r="G316" s="164"/>
      <c r="H316" s="162"/>
      <c r="I316" s="163"/>
      <c r="J316" s="163"/>
      <c r="K316" s="163"/>
      <c r="L316" s="163"/>
      <c r="M316" s="164"/>
      <c r="N316" s="162"/>
      <c r="O316" s="163"/>
      <c r="P316" s="163"/>
      <c r="Q316" s="163"/>
      <c r="R316" s="163"/>
      <c r="S316" s="164"/>
      <c r="T316" s="57"/>
    </row>
    <row r="317" spans="1:20">
      <c r="A317" s="57"/>
      <c r="B317" s="162"/>
      <c r="C317" s="163"/>
      <c r="D317" s="163"/>
      <c r="E317" s="163"/>
      <c r="F317" s="163"/>
      <c r="G317" s="164"/>
      <c r="H317" s="162"/>
      <c r="I317" s="163"/>
      <c r="J317" s="163"/>
      <c r="K317" s="163"/>
      <c r="L317" s="163"/>
      <c r="M317" s="164"/>
      <c r="N317" s="162"/>
      <c r="O317" s="163"/>
      <c r="P317" s="163"/>
      <c r="Q317" s="163"/>
      <c r="R317" s="163"/>
      <c r="S317" s="164"/>
      <c r="T317" s="57"/>
    </row>
    <row r="318" spans="1:20">
      <c r="A318" s="57"/>
      <c r="B318" s="162"/>
      <c r="C318" s="163"/>
      <c r="D318" s="163"/>
      <c r="E318" s="163"/>
      <c r="F318" s="163"/>
      <c r="G318" s="164"/>
      <c r="H318" s="162"/>
      <c r="I318" s="163"/>
      <c r="J318" s="163"/>
      <c r="K318" s="163"/>
      <c r="L318" s="163"/>
      <c r="M318" s="164"/>
      <c r="N318" s="162"/>
      <c r="O318" s="163"/>
      <c r="P318" s="163"/>
      <c r="Q318" s="163"/>
      <c r="R318" s="163"/>
      <c r="S318" s="164"/>
      <c r="T318" s="57"/>
    </row>
    <row r="319" spans="1:20">
      <c r="A319" s="57"/>
      <c r="B319" s="165"/>
      <c r="C319" s="166"/>
      <c r="D319" s="166"/>
      <c r="E319" s="166"/>
      <c r="F319" s="166"/>
      <c r="G319" s="167"/>
      <c r="H319" s="165"/>
      <c r="I319" s="166"/>
      <c r="J319" s="166"/>
      <c r="K319" s="166"/>
      <c r="L319" s="166"/>
      <c r="M319" s="167"/>
      <c r="N319" s="165"/>
      <c r="O319" s="166"/>
      <c r="P319" s="166"/>
      <c r="Q319" s="166"/>
      <c r="R319" s="166"/>
      <c r="S319" s="167"/>
      <c r="T319" s="57"/>
    </row>
    <row r="320" spans="1:20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</row>
    <row r="321" spans="1:20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</row>
    <row r="322" spans="1:20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</row>
    <row r="323" spans="1:20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</row>
    <row r="324" spans="1:20" ht="18.600000000000001">
      <c r="A324" s="57"/>
      <c r="B324" s="147" t="s">
        <v>96</v>
      </c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57"/>
    </row>
    <row r="325" spans="1:20">
      <c r="A325" s="57"/>
      <c r="B325" s="148" t="s">
        <v>81</v>
      </c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57"/>
    </row>
    <row r="326" spans="1:20">
      <c r="A326" s="57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57"/>
    </row>
    <row r="327" spans="1:20">
      <c r="A327" s="57"/>
      <c r="B327" s="149" t="s">
        <v>82</v>
      </c>
      <c r="C327" s="149"/>
      <c r="D327" s="149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57"/>
    </row>
    <row r="328" spans="1:20">
      <c r="A328" s="57"/>
      <c r="B328" s="151" t="s">
        <v>83</v>
      </c>
      <c r="C328" s="152"/>
      <c r="D328" s="152"/>
      <c r="E328" s="152"/>
      <c r="F328" s="152"/>
      <c r="G328" s="153"/>
      <c r="H328" s="151" t="s">
        <v>84</v>
      </c>
      <c r="I328" s="152"/>
      <c r="J328" s="152"/>
      <c r="K328" s="152"/>
      <c r="L328" s="152"/>
      <c r="M328" s="153"/>
      <c r="N328" s="151" t="s">
        <v>85</v>
      </c>
      <c r="O328" s="152"/>
      <c r="P328" s="152"/>
      <c r="Q328" s="152"/>
      <c r="R328" s="152"/>
      <c r="S328" s="153"/>
      <c r="T328" s="57"/>
    </row>
    <row r="329" spans="1:20">
      <c r="A329" s="57"/>
      <c r="B329" s="154"/>
      <c r="C329" s="155"/>
      <c r="D329" s="155"/>
      <c r="E329" s="155"/>
      <c r="F329" s="155"/>
      <c r="G329" s="156"/>
      <c r="H329" s="154"/>
      <c r="I329" s="155"/>
      <c r="J329" s="155"/>
      <c r="K329" s="155"/>
      <c r="L329" s="155"/>
      <c r="M329" s="156"/>
      <c r="N329" s="154"/>
      <c r="O329" s="155"/>
      <c r="P329" s="155"/>
      <c r="Q329" s="155"/>
      <c r="R329" s="155"/>
      <c r="S329" s="156"/>
      <c r="T329" s="57"/>
    </row>
    <row r="330" spans="1:20">
      <c r="A330" s="57"/>
      <c r="B330" s="159"/>
      <c r="C330" s="160"/>
      <c r="D330" s="160"/>
      <c r="E330" s="160"/>
      <c r="F330" s="160"/>
      <c r="G330" s="161"/>
      <c r="H330" s="159"/>
      <c r="I330" s="160"/>
      <c r="J330" s="160"/>
      <c r="K330" s="160"/>
      <c r="L330" s="160"/>
      <c r="M330" s="161"/>
      <c r="N330" s="159"/>
      <c r="O330" s="160"/>
      <c r="P330" s="160"/>
      <c r="Q330" s="160"/>
      <c r="R330" s="160"/>
      <c r="S330" s="161"/>
      <c r="T330" s="57"/>
    </row>
    <row r="331" spans="1:20">
      <c r="A331" s="57"/>
      <c r="B331" s="162"/>
      <c r="C331" s="163"/>
      <c r="D331" s="163"/>
      <c r="E331" s="163"/>
      <c r="F331" s="163"/>
      <c r="G331" s="164"/>
      <c r="H331" s="162"/>
      <c r="I331" s="163"/>
      <c r="J331" s="163"/>
      <c r="K331" s="163"/>
      <c r="L331" s="163"/>
      <c r="M331" s="164"/>
      <c r="N331" s="162"/>
      <c r="O331" s="163"/>
      <c r="P331" s="163"/>
      <c r="Q331" s="163"/>
      <c r="R331" s="163"/>
      <c r="S331" s="164"/>
      <c r="T331" s="57"/>
    </row>
    <row r="332" spans="1:20">
      <c r="A332" s="57"/>
      <c r="B332" s="162"/>
      <c r="C332" s="163"/>
      <c r="D332" s="163"/>
      <c r="E332" s="163"/>
      <c r="F332" s="163"/>
      <c r="G332" s="164"/>
      <c r="H332" s="162"/>
      <c r="I332" s="163"/>
      <c r="J332" s="163"/>
      <c r="K332" s="163"/>
      <c r="L332" s="163"/>
      <c r="M332" s="164"/>
      <c r="N332" s="162"/>
      <c r="O332" s="163"/>
      <c r="P332" s="163"/>
      <c r="Q332" s="163"/>
      <c r="R332" s="163"/>
      <c r="S332" s="164"/>
      <c r="T332" s="57"/>
    </row>
    <row r="333" spans="1:20">
      <c r="A333" s="57"/>
      <c r="B333" s="162"/>
      <c r="C333" s="163"/>
      <c r="D333" s="163"/>
      <c r="E333" s="163"/>
      <c r="F333" s="163"/>
      <c r="G333" s="164"/>
      <c r="H333" s="162"/>
      <c r="I333" s="163"/>
      <c r="J333" s="163"/>
      <c r="K333" s="163"/>
      <c r="L333" s="163"/>
      <c r="M333" s="164"/>
      <c r="N333" s="162"/>
      <c r="O333" s="163"/>
      <c r="P333" s="163"/>
      <c r="Q333" s="163"/>
      <c r="R333" s="163"/>
      <c r="S333" s="164"/>
      <c r="T333" s="57"/>
    </row>
    <row r="334" spans="1:20">
      <c r="A334" s="57"/>
      <c r="B334" s="162"/>
      <c r="C334" s="163"/>
      <c r="D334" s="163"/>
      <c r="E334" s="163"/>
      <c r="F334" s="163"/>
      <c r="G334" s="164"/>
      <c r="H334" s="162"/>
      <c r="I334" s="163"/>
      <c r="J334" s="163"/>
      <c r="K334" s="163"/>
      <c r="L334" s="163"/>
      <c r="M334" s="164"/>
      <c r="N334" s="162"/>
      <c r="O334" s="163"/>
      <c r="P334" s="163"/>
      <c r="Q334" s="163"/>
      <c r="R334" s="163"/>
      <c r="S334" s="164"/>
      <c r="T334" s="57"/>
    </row>
    <row r="335" spans="1:20">
      <c r="A335" s="57"/>
      <c r="B335" s="162"/>
      <c r="C335" s="163"/>
      <c r="D335" s="163"/>
      <c r="E335" s="163"/>
      <c r="F335" s="163"/>
      <c r="G335" s="164"/>
      <c r="H335" s="162"/>
      <c r="I335" s="163"/>
      <c r="J335" s="163"/>
      <c r="K335" s="163"/>
      <c r="L335" s="163"/>
      <c r="M335" s="164"/>
      <c r="N335" s="162"/>
      <c r="O335" s="163"/>
      <c r="P335" s="163"/>
      <c r="Q335" s="163"/>
      <c r="R335" s="163"/>
      <c r="S335" s="164"/>
      <c r="T335" s="57"/>
    </row>
    <row r="336" spans="1:20">
      <c r="A336" s="57"/>
      <c r="B336" s="162"/>
      <c r="C336" s="163"/>
      <c r="D336" s="163"/>
      <c r="E336" s="163"/>
      <c r="F336" s="163"/>
      <c r="G336" s="164"/>
      <c r="H336" s="162"/>
      <c r="I336" s="163"/>
      <c r="J336" s="163"/>
      <c r="K336" s="163"/>
      <c r="L336" s="163"/>
      <c r="M336" s="164"/>
      <c r="N336" s="162"/>
      <c r="O336" s="163"/>
      <c r="P336" s="163"/>
      <c r="Q336" s="163"/>
      <c r="R336" s="163"/>
      <c r="S336" s="164"/>
      <c r="T336" s="57"/>
    </row>
    <row r="337" spans="1:20">
      <c r="A337" s="57"/>
      <c r="B337" s="162"/>
      <c r="C337" s="163"/>
      <c r="D337" s="163"/>
      <c r="E337" s="163"/>
      <c r="F337" s="163"/>
      <c r="G337" s="164"/>
      <c r="H337" s="162"/>
      <c r="I337" s="163"/>
      <c r="J337" s="163"/>
      <c r="K337" s="163"/>
      <c r="L337" s="163"/>
      <c r="M337" s="164"/>
      <c r="N337" s="162"/>
      <c r="O337" s="163"/>
      <c r="P337" s="163"/>
      <c r="Q337" s="163"/>
      <c r="R337" s="163"/>
      <c r="S337" s="164"/>
      <c r="T337" s="57"/>
    </row>
    <row r="338" spans="1:20">
      <c r="A338" s="57"/>
      <c r="B338" s="162"/>
      <c r="C338" s="163"/>
      <c r="D338" s="163"/>
      <c r="E338" s="163"/>
      <c r="F338" s="163"/>
      <c r="G338" s="164"/>
      <c r="H338" s="162"/>
      <c r="I338" s="163"/>
      <c r="J338" s="163"/>
      <c r="K338" s="163"/>
      <c r="L338" s="163"/>
      <c r="M338" s="164"/>
      <c r="N338" s="162"/>
      <c r="O338" s="163"/>
      <c r="P338" s="163"/>
      <c r="Q338" s="163"/>
      <c r="R338" s="163"/>
      <c r="S338" s="164"/>
      <c r="T338" s="57"/>
    </row>
    <row r="339" spans="1:20">
      <c r="A339" s="57"/>
      <c r="B339" s="162"/>
      <c r="C339" s="163"/>
      <c r="D339" s="163"/>
      <c r="E339" s="163"/>
      <c r="F339" s="163"/>
      <c r="G339" s="164"/>
      <c r="H339" s="162"/>
      <c r="I339" s="163"/>
      <c r="J339" s="163"/>
      <c r="K339" s="163"/>
      <c r="L339" s="163"/>
      <c r="M339" s="164"/>
      <c r="N339" s="162"/>
      <c r="O339" s="163"/>
      <c r="P339" s="163"/>
      <c r="Q339" s="163"/>
      <c r="R339" s="163"/>
      <c r="S339" s="164"/>
      <c r="T339" s="57"/>
    </row>
    <row r="340" spans="1:20">
      <c r="A340" s="57"/>
      <c r="B340" s="162"/>
      <c r="C340" s="163"/>
      <c r="D340" s="163"/>
      <c r="E340" s="163"/>
      <c r="F340" s="163"/>
      <c r="G340" s="164"/>
      <c r="H340" s="162"/>
      <c r="I340" s="163"/>
      <c r="J340" s="163"/>
      <c r="K340" s="163"/>
      <c r="L340" s="163"/>
      <c r="M340" s="164"/>
      <c r="N340" s="162"/>
      <c r="O340" s="163"/>
      <c r="P340" s="163"/>
      <c r="Q340" s="163"/>
      <c r="R340" s="163"/>
      <c r="S340" s="164"/>
      <c r="T340" s="57"/>
    </row>
    <row r="341" spans="1:20">
      <c r="A341" s="57"/>
      <c r="B341" s="162"/>
      <c r="C341" s="163"/>
      <c r="D341" s="163"/>
      <c r="E341" s="163"/>
      <c r="F341" s="163"/>
      <c r="G341" s="164"/>
      <c r="H341" s="162"/>
      <c r="I341" s="163"/>
      <c r="J341" s="163"/>
      <c r="K341" s="163"/>
      <c r="L341" s="163"/>
      <c r="M341" s="164"/>
      <c r="N341" s="162"/>
      <c r="O341" s="163"/>
      <c r="P341" s="163"/>
      <c r="Q341" s="163"/>
      <c r="R341" s="163"/>
      <c r="S341" s="164"/>
      <c r="T341" s="57"/>
    </row>
    <row r="342" spans="1:20">
      <c r="A342" s="57"/>
      <c r="B342" s="162"/>
      <c r="C342" s="163"/>
      <c r="D342" s="163"/>
      <c r="E342" s="163"/>
      <c r="F342" s="163"/>
      <c r="G342" s="164"/>
      <c r="H342" s="162"/>
      <c r="I342" s="163"/>
      <c r="J342" s="163"/>
      <c r="K342" s="163"/>
      <c r="L342" s="163"/>
      <c r="M342" s="164"/>
      <c r="N342" s="162"/>
      <c r="O342" s="163"/>
      <c r="P342" s="163"/>
      <c r="Q342" s="163"/>
      <c r="R342" s="163"/>
      <c r="S342" s="164"/>
      <c r="T342" s="57"/>
    </row>
    <row r="343" spans="1:20">
      <c r="A343" s="57"/>
      <c r="B343" s="162"/>
      <c r="C343" s="163"/>
      <c r="D343" s="163"/>
      <c r="E343" s="163"/>
      <c r="F343" s="163"/>
      <c r="G343" s="164"/>
      <c r="H343" s="162"/>
      <c r="I343" s="163"/>
      <c r="J343" s="163"/>
      <c r="K343" s="163"/>
      <c r="L343" s="163"/>
      <c r="M343" s="164"/>
      <c r="N343" s="162"/>
      <c r="O343" s="163"/>
      <c r="P343" s="163"/>
      <c r="Q343" s="163"/>
      <c r="R343" s="163"/>
      <c r="S343" s="164"/>
      <c r="T343" s="57"/>
    </row>
    <row r="344" spans="1:20">
      <c r="A344" s="57"/>
      <c r="B344" s="162"/>
      <c r="C344" s="163"/>
      <c r="D344" s="163"/>
      <c r="E344" s="163"/>
      <c r="F344" s="163"/>
      <c r="G344" s="164"/>
      <c r="H344" s="162"/>
      <c r="I344" s="163"/>
      <c r="J344" s="163"/>
      <c r="K344" s="163"/>
      <c r="L344" s="163"/>
      <c r="M344" s="164"/>
      <c r="N344" s="162"/>
      <c r="O344" s="163"/>
      <c r="P344" s="163"/>
      <c r="Q344" s="163"/>
      <c r="R344" s="163"/>
      <c r="S344" s="164"/>
      <c r="T344" s="57"/>
    </row>
    <row r="345" spans="1:20">
      <c r="A345" s="57"/>
      <c r="B345" s="162"/>
      <c r="C345" s="163"/>
      <c r="D345" s="163"/>
      <c r="E345" s="163"/>
      <c r="F345" s="163"/>
      <c r="G345" s="164"/>
      <c r="H345" s="162"/>
      <c r="I345" s="163"/>
      <c r="J345" s="163"/>
      <c r="K345" s="163"/>
      <c r="L345" s="163"/>
      <c r="M345" s="164"/>
      <c r="N345" s="162"/>
      <c r="O345" s="163"/>
      <c r="P345" s="163"/>
      <c r="Q345" s="163"/>
      <c r="R345" s="163"/>
      <c r="S345" s="164"/>
      <c r="T345" s="57"/>
    </row>
    <row r="346" spans="1:20">
      <c r="A346" s="57"/>
      <c r="B346" s="162"/>
      <c r="C346" s="163"/>
      <c r="D346" s="163"/>
      <c r="E346" s="163"/>
      <c r="F346" s="163"/>
      <c r="G346" s="164"/>
      <c r="H346" s="162"/>
      <c r="I346" s="163"/>
      <c r="J346" s="163"/>
      <c r="K346" s="163"/>
      <c r="L346" s="163"/>
      <c r="M346" s="164"/>
      <c r="N346" s="162"/>
      <c r="O346" s="163"/>
      <c r="P346" s="163"/>
      <c r="Q346" s="163"/>
      <c r="R346" s="163"/>
      <c r="S346" s="164"/>
      <c r="T346" s="57"/>
    </row>
    <row r="347" spans="1:20">
      <c r="A347" s="57"/>
      <c r="B347" s="162"/>
      <c r="C347" s="163"/>
      <c r="D347" s="163"/>
      <c r="E347" s="163"/>
      <c r="F347" s="163"/>
      <c r="G347" s="164"/>
      <c r="H347" s="162"/>
      <c r="I347" s="163"/>
      <c r="J347" s="163"/>
      <c r="K347" s="163"/>
      <c r="L347" s="163"/>
      <c r="M347" s="164"/>
      <c r="N347" s="162"/>
      <c r="O347" s="163"/>
      <c r="P347" s="163"/>
      <c r="Q347" s="163"/>
      <c r="R347" s="163"/>
      <c r="S347" s="164"/>
      <c r="T347" s="57"/>
    </row>
    <row r="348" spans="1:20">
      <c r="A348" s="57"/>
      <c r="B348" s="165"/>
      <c r="C348" s="166"/>
      <c r="D348" s="166"/>
      <c r="E348" s="166"/>
      <c r="F348" s="166"/>
      <c r="G348" s="167"/>
      <c r="H348" s="165"/>
      <c r="I348" s="166"/>
      <c r="J348" s="166"/>
      <c r="K348" s="166"/>
      <c r="L348" s="166"/>
      <c r="M348" s="167"/>
      <c r="N348" s="165"/>
      <c r="O348" s="166"/>
      <c r="P348" s="166"/>
      <c r="Q348" s="166"/>
      <c r="R348" s="166"/>
      <c r="S348" s="167"/>
      <c r="T348" s="57"/>
    </row>
    <row r="349" spans="1:20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</row>
    <row r="350" spans="1:20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</row>
    <row r="351" spans="1:20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</row>
    <row r="352" spans="1:20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</row>
    <row r="353" spans="1:20" ht="18.600000000000001">
      <c r="A353" s="57"/>
      <c r="B353" s="147" t="s">
        <v>97</v>
      </c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57"/>
    </row>
    <row r="354" spans="1:20">
      <c r="A354" s="57"/>
      <c r="B354" s="148" t="s">
        <v>81</v>
      </c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57"/>
    </row>
    <row r="355" spans="1:20">
      <c r="A355" s="57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57"/>
    </row>
    <row r="356" spans="1:20">
      <c r="A356" s="57"/>
      <c r="B356" s="149" t="s">
        <v>82</v>
      </c>
      <c r="C356" s="149"/>
      <c r="D356" s="149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57"/>
    </row>
    <row r="357" spans="1:20">
      <c r="A357" s="57"/>
      <c r="B357" s="151" t="s">
        <v>83</v>
      </c>
      <c r="C357" s="152"/>
      <c r="D357" s="152"/>
      <c r="E357" s="152"/>
      <c r="F357" s="152"/>
      <c r="G357" s="153"/>
      <c r="H357" s="151" t="s">
        <v>84</v>
      </c>
      <c r="I357" s="152"/>
      <c r="J357" s="152"/>
      <c r="K357" s="152"/>
      <c r="L357" s="152"/>
      <c r="M357" s="153"/>
      <c r="N357" s="151" t="s">
        <v>85</v>
      </c>
      <c r="O357" s="152"/>
      <c r="P357" s="152"/>
      <c r="Q357" s="152"/>
      <c r="R357" s="152"/>
      <c r="S357" s="153"/>
      <c r="T357" s="57"/>
    </row>
    <row r="358" spans="1:20">
      <c r="A358" s="57"/>
      <c r="B358" s="154"/>
      <c r="C358" s="155"/>
      <c r="D358" s="155"/>
      <c r="E358" s="155"/>
      <c r="F358" s="155"/>
      <c r="G358" s="156"/>
      <c r="H358" s="154"/>
      <c r="I358" s="155"/>
      <c r="J358" s="155"/>
      <c r="K358" s="155"/>
      <c r="L358" s="155"/>
      <c r="M358" s="156"/>
      <c r="N358" s="154"/>
      <c r="O358" s="155"/>
      <c r="P358" s="155"/>
      <c r="Q358" s="155"/>
      <c r="R358" s="155"/>
      <c r="S358" s="156"/>
      <c r="T358" s="57"/>
    </row>
    <row r="359" spans="1:20">
      <c r="A359" s="57"/>
      <c r="B359" s="159"/>
      <c r="C359" s="160"/>
      <c r="D359" s="160"/>
      <c r="E359" s="160"/>
      <c r="F359" s="160"/>
      <c r="G359" s="161"/>
      <c r="H359" s="159"/>
      <c r="I359" s="160"/>
      <c r="J359" s="160"/>
      <c r="K359" s="160"/>
      <c r="L359" s="160"/>
      <c r="M359" s="161"/>
      <c r="N359" s="159"/>
      <c r="O359" s="160"/>
      <c r="P359" s="160"/>
      <c r="Q359" s="160"/>
      <c r="R359" s="160"/>
      <c r="S359" s="161"/>
      <c r="T359" s="57"/>
    </row>
    <row r="360" spans="1:20">
      <c r="A360" s="57"/>
      <c r="B360" s="162"/>
      <c r="C360" s="163"/>
      <c r="D360" s="163"/>
      <c r="E360" s="163"/>
      <c r="F360" s="163"/>
      <c r="G360" s="164"/>
      <c r="H360" s="162"/>
      <c r="I360" s="163"/>
      <c r="J360" s="163"/>
      <c r="K360" s="163"/>
      <c r="L360" s="163"/>
      <c r="M360" s="164"/>
      <c r="N360" s="162"/>
      <c r="O360" s="163"/>
      <c r="P360" s="163"/>
      <c r="Q360" s="163"/>
      <c r="R360" s="163"/>
      <c r="S360" s="164"/>
      <c r="T360" s="57"/>
    </row>
    <row r="361" spans="1:20">
      <c r="A361" s="57"/>
      <c r="B361" s="162"/>
      <c r="C361" s="163"/>
      <c r="D361" s="163"/>
      <c r="E361" s="163"/>
      <c r="F361" s="163"/>
      <c r="G361" s="164"/>
      <c r="H361" s="162"/>
      <c r="I361" s="163"/>
      <c r="J361" s="163"/>
      <c r="K361" s="163"/>
      <c r="L361" s="163"/>
      <c r="M361" s="164"/>
      <c r="N361" s="162"/>
      <c r="O361" s="163"/>
      <c r="P361" s="163"/>
      <c r="Q361" s="163"/>
      <c r="R361" s="163"/>
      <c r="S361" s="164"/>
      <c r="T361" s="57"/>
    </row>
    <row r="362" spans="1:20">
      <c r="A362" s="57"/>
      <c r="B362" s="162"/>
      <c r="C362" s="163"/>
      <c r="D362" s="163"/>
      <c r="E362" s="163"/>
      <c r="F362" s="163"/>
      <c r="G362" s="164"/>
      <c r="H362" s="162"/>
      <c r="I362" s="163"/>
      <c r="J362" s="163"/>
      <c r="K362" s="163"/>
      <c r="L362" s="163"/>
      <c r="M362" s="164"/>
      <c r="N362" s="162"/>
      <c r="O362" s="163"/>
      <c r="P362" s="163"/>
      <c r="Q362" s="163"/>
      <c r="R362" s="163"/>
      <c r="S362" s="164"/>
      <c r="T362" s="57"/>
    </row>
    <row r="363" spans="1:20">
      <c r="A363" s="57"/>
      <c r="B363" s="162"/>
      <c r="C363" s="163"/>
      <c r="D363" s="163"/>
      <c r="E363" s="163"/>
      <c r="F363" s="163"/>
      <c r="G363" s="164"/>
      <c r="H363" s="162"/>
      <c r="I363" s="163"/>
      <c r="J363" s="163"/>
      <c r="K363" s="163"/>
      <c r="L363" s="163"/>
      <c r="M363" s="164"/>
      <c r="N363" s="162"/>
      <c r="O363" s="163"/>
      <c r="P363" s="163"/>
      <c r="Q363" s="163"/>
      <c r="R363" s="163"/>
      <c r="S363" s="164"/>
      <c r="T363" s="57"/>
    </row>
    <row r="364" spans="1:20">
      <c r="A364" s="57"/>
      <c r="B364" s="162"/>
      <c r="C364" s="163"/>
      <c r="D364" s="163"/>
      <c r="E364" s="163"/>
      <c r="F364" s="163"/>
      <c r="G364" s="164"/>
      <c r="H364" s="162"/>
      <c r="I364" s="163"/>
      <c r="J364" s="163"/>
      <c r="K364" s="163"/>
      <c r="L364" s="163"/>
      <c r="M364" s="164"/>
      <c r="N364" s="162"/>
      <c r="O364" s="163"/>
      <c r="P364" s="163"/>
      <c r="Q364" s="163"/>
      <c r="R364" s="163"/>
      <c r="S364" s="164"/>
      <c r="T364" s="57"/>
    </row>
    <row r="365" spans="1:20">
      <c r="A365" s="57"/>
      <c r="B365" s="162"/>
      <c r="C365" s="163"/>
      <c r="D365" s="163"/>
      <c r="E365" s="163"/>
      <c r="F365" s="163"/>
      <c r="G365" s="164"/>
      <c r="H365" s="162"/>
      <c r="I365" s="163"/>
      <c r="J365" s="163"/>
      <c r="K365" s="163"/>
      <c r="L365" s="163"/>
      <c r="M365" s="164"/>
      <c r="N365" s="162"/>
      <c r="O365" s="163"/>
      <c r="P365" s="163"/>
      <c r="Q365" s="163"/>
      <c r="R365" s="163"/>
      <c r="S365" s="164"/>
      <c r="T365" s="57"/>
    </row>
    <row r="366" spans="1:20">
      <c r="A366" s="57"/>
      <c r="B366" s="162"/>
      <c r="C366" s="163"/>
      <c r="D366" s="163"/>
      <c r="E366" s="163"/>
      <c r="F366" s="163"/>
      <c r="G366" s="164"/>
      <c r="H366" s="162"/>
      <c r="I366" s="163"/>
      <c r="J366" s="163"/>
      <c r="K366" s="163"/>
      <c r="L366" s="163"/>
      <c r="M366" s="164"/>
      <c r="N366" s="162"/>
      <c r="O366" s="163"/>
      <c r="P366" s="163"/>
      <c r="Q366" s="163"/>
      <c r="R366" s="163"/>
      <c r="S366" s="164"/>
      <c r="T366" s="57"/>
    </row>
    <row r="367" spans="1:20">
      <c r="A367" s="57"/>
      <c r="B367" s="162"/>
      <c r="C367" s="163"/>
      <c r="D367" s="163"/>
      <c r="E367" s="163"/>
      <c r="F367" s="163"/>
      <c r="G367" s="164"/>
      <c r="H367" s="162"/>
      <c r="I367" s="163"/>
      <c r="J367" s="163"/>
      <c r="K367" s="163"/>
      <c r="L367" s="163"/>
      <c r="M367" s="164"/>
      <c r="N367" s="162"/>
      <c r="O367" s="163"/>
      <c r="P367" s="163"/>
      <c r="Q367" s="163"/>
      <c r="R367" s="163"/>
      <c r="S367" s="164"/>
      <c r="T367" s="57"/>
    </row>
    <row r="368" spans="1:20">
      <c r="A368" s="57"/>
      <c r="B368" s="162"/>
      <c r="C368" s="163"/>
      <c r="D368" s="163"/>
      <c r="E368" s="163"/>
      <c r="F368" s="163"/>
      <c r="G368" s="164"/>
      <c r="H368" s="162"/>
      <c r="I368" s="163"/>
      <c r="J368" s="163"/>
      <c r="K368" s="163"/>
      <c r="L368" s="163"/>
      <c r="M368" s="164"/>
      <c r="N368" s="162"/>
      <c r="O368" s="163"/>
      <c r="P368" s="163"/>
      <c r="Q368" s="163"/>
      <c r="R368" s="163"/>
      <c r="S368" s="164"/>
      <c r="T368" s="57"/>
    </row>
    <row r="369" spans="1:20">
      <c r="A369" s="57"/>
      <c r="B369" s="162"/>
      <c r="C369" s="163"/>
      <c r="D369" s="163"/>
      <c r="E369" s="163"/>
      <c r="F369" s="163"/>
      <c r="G369" s="164"/>
      <c r="H369" s="162"/>
      <c r="I369" s="163"/>
      <c r="J369" s="163"/>
      <c r="K369" s="163"/>
      <c r="L369" s="163"/>
      <c r="M369" s="164"/>
      <c r="N369" s="162"/>
      <c r="O369" s="163"/>
      <c r="P369" s="163"/>
      <c r="Q369" s="163"/>
      <c r="R369" s="163"/>
      <c r="S369" s="164"/>
      <c r="T369" s="57"/>
    </row>
    <row r="370" spans="1:20">
      <c r="A370" s="57"/>
      <c r="B370" s="162"/>
      <c r="C370" s="163"/>
      <c r="D370" s="163"/>
      <c r="E370" s="163"/>
      <c r="F370" s="163"/>
      <c r="G370" s="164"/>
      <c r="H370" s="162"/>
      <c r="I370" s="163"/>
      <c r="J370" s="163"/>
      <c r="K370" s="163"/>
      <c r="L370" s="163"/>
      <c r="M370" s="164"/>
      <c r="N370" s="162"/>
      <c r="O370" s="163"/>
      <c r="P370" s="163"/>
      <c r="Q370" s="163"/>
      <c r="R370" s="163"/>
      <c r="S370" s="164"/>
      <c r="T370" s="57"/>
    </row>
    <row r="371" spans="1:20">
      <c r="A371" s="57"/>
      <c r="B371" s="162"/>
      <c r="C371" s="163"/>
      <c r="D371" s="163"/>
      <c r="E371" s="163"/>
      <c r="F371" s="163"/>
      <c r="G371" s="164"/>
      <c r="H371" s="162"/>
      <c r="I371" s="163"/>
      <c r="J371" s="163"/>
      <c r="K371" s="163"/>
      <c r="L371" s="163"/>
      <c r="M371" s="164"/>
      <c r="N371" s="162"/>
      <c r="O371" s="163"/>
      <c r="P371" s="163"/>
      <c r="Q371" s="163"/>
      <c r="R371" s="163"/>
      <c r="S371" s="164"/>
      <c r="T371" s="57"/>
    </row>
    <row r="372" spans="1:20">
      <c r="A372" s="57"/>
      <c r="B372" s="162"/>
      <c r="C372" s="163"/>
      <c r="D372" s="163"/>
      <c r="E372" s="163"/>
      <c r="F372" s="163"/>
      <c r="G372" s="164"/>
      <c r="H372" s="162"/>
      <c r="I372" s="163"/>
      <c r="J372" s="163"/>
      <c r="K372" s="163"/>
      <c r="L372" s="163"/>
      <c r="M372" s="164"/>
      <c r="N372" s="162"/>
      <c r="O372" s="163"/>
      <c r="P372" s="163"/>
      <c r="Q372" s="163"/>
      <c r="R372" s="163"/>
      <c r="S372" s="164"/>
      <c r="T372" s="57"/>
    </row>
    <row r="373" spans="1:20">
      <c r="A373" s="57"/>
      <c r="B373" s="162"/>
      <c r="C373" s="163"/>
      <c r="D373" s="163"/>
      <c r="E373" s="163"/>
      <c r="F373" s="163"/>
      <c r="G373" s="164"/>
      <c r="H373" s="162"/>
      <c r="I373" s="163"/>
      <c r="J373" s="163"/>
      <c r="K373" s="163"/>
      <c r="L373" s="163"/>
      <c r="M373" s="164"/>
      <c r="N373" s="162"/>
      <c r="O373" s="163"/>
      <c r="P373" s="163"/>
      <c r="Q373" s="163"/>
      <c r="R373" s="163"/>
      <c r="S373" s="164"/>
      <c r="T373" s="57"/>
    </row>
    <row r="374" spans="1:20">
      <c r="A374" s="57"/>
      <c r="B374" s="162"/>
      <c r="C374" s="163"/>
      <c r="D374" s="163"/>
      <c r="E374" s="163"/>
      <c r="F374" s="163"/>
      <c r="G374" s="164"/>
      <c r="H374" s="162"/>
      <c r="I374" s="163"/>
      <c r="J374" s="163"/>
      <c r="K374" s="163"/>
      <c r="L374" s="163"/>
      <c r="M374" s="164"/>
      <c r="N374" s="162"/>
      <c r="O374" s="163"/>
      <c r="P374" s="163"/>
      <c r="Q374" s="163"/>
      <c r="R374" s="163"/>
      <c r="S374" s="164"/>
      <c r="T374" s="57"/>
    </row>
    <row r="375" spans="1:20">
      <c r="A375" s="57"/>
      <c r="B375" s="162"/>
      <c r="C375" s="163"/>
      <c r="D375" s="163"/>
      <c r="E375" s="163"/>
      <c r="F375" s="163"/>
      <c r="G375" s="164"/>
      <c r="H375" s="162"/>
      <c r="I375" s="163"/>
      <c r="J375" s="163"/>
      <c r="K375" s="163"/>
      <c r="L375" s="163"/>
      <c r="M375" s="164"/>
      <c r="N375" s="162"/>
      <c r="O375" s="163"/>
      <c r="P375" s="163"/>
      <c r="Q375" s="163"/>
      <c r="R375" s="163"/>
      <c r="S375" s="164"/>
      <c r="T375" s="57"/>
    </row>
    <row r="376" spans="1:20">
      <c r="A376" s="57"/>
      <c r="B376" s="162"/>
      <c r="C376" s="163"/>
      <c r="D376" s="163"/>
      <c r="E376" s="163"/>
      <c r="F376" s="163"/>
      <c r="G376" s="164"/>
      <c r="H376" s="162"/>
      <c r="I376" s="163"/>
      <c r="J376" s="163"/>
      <c r="K376" s="163"/>
      <c r="L376" s="163"/>
      <c r="M376" s="164"/>
      <c r="N376" s="162"/>
      <c r="O376" s="163"/>
      <c r="P376" s="163"/>
      <c r="Q376" s="163"/>
      <c r="R376" s="163"/>
      <c r="S376" s="164"/>
      <c r="T376" s="57"/>
    </row>
    <row r="377" spans="1:20">
      <c r="A377" s="57"/>
      <c r="B377" s="165"/>
      <c r="C377" s="166"/>
      <c r="D377" s="166"/>
      <c r="E377" s="166"/>
      <c r="F377" s="166"/>
      <c r="G377" s="167"/>
      <c r="H377" s="165"/>
      <c r="I377" s="166"/>
      <c r="J377" s="166"/>
      <c r="K377" s="166"/>
      <c r="L377" s="166"/>
      <c r="M377" s="167"/>
      <c r="N377" s="165"/>
      <c r="O377" s="166"/>
      <c r="P377" s="166"/>
      <c r="Q377" s="166"/>
      <c r="R377" s="166"/>
      <c r="S377" s="167"/>
      <c r="T377" s="57"/>
    </row>
    <row r="378" spans="1:20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</row>
    <row r="379" spans="1:20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</row>
    <row r="380" spans="1:20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</row>
    <row r="381" spans="1:20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</row>
    <row r="382" spans="1:20" ht="18.600000000000001">
      <c r="A382" s="57"/>
      <c r="B382" s="147" t="s">
        <v>98</v>
      </c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57"/>
    </row>
    <row r="383" spans="1:20">
      <c r="A383" s="57"/>
      <c r="B383" s="148" t="s">
        <v>81</v>
      </c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57"/>
    </row>
    <row r="384" spans="1:20">
      <c r="A384" s="57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57"/>
    </row>
    <row r="385" spans="1:20">
      <c r="A385" s="57"/>
      <c r="B385" s="149" t="s">
        <v>82</v>
      </c>
      <c r="C385" s="149"/>
      <c r="D385" s="149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57"/>
    </row>
    <row r="386" spans="1:20">
      <c r="A386" s="57"/>
      <c r="B386" s="151" t="s">
        <v>83</v>
      </c>
      <c r="C386" s="152"/>
      <c r="D386" s="152"/>
      <c r="E386" s="152"/>
      <c r="F386" s="152"/>
      <c r="G386" s="153"/>
      <c r="H386" s="151" t="s">
        <v>84</v>
      </c>
      <c r="I386" s="152"/>
      <c r="J386" s="152"/>
      <c r="K386" s="152"/>
      <c r="L386" s="152"/>
      <c r="M386" s="153"/>
      <c r="N386" s="151" t="s">
        <v>85</v>
      </c>
      <c r="O386" s="152"/>
      <c r="P386" s="152"/>
      <c r="Q386" s="152"/>
      <c r="R386" s="152"/>
      <c r="S386" s="153"/>
      <c r="T386" s="57"/>
    </row>
    <row r="387" spans="1:20">
      <c r="A387" s="57"/>
      <c r="B387" s="154"/>
      <c r="C387" s="155"/>
      <c r="D387" s="155"/>
      <c r="E387" s="155"/>
      <c r="F387" s="155"/>
      <c r="G387" s="156"/>
      <c r="H387" s="154"/>
      <c r="I387" s="155"/>
      <c r="J387" s="155"/>
      <c r="K387" s="155"/>
      <c r="L387" s="155"/>
      <c r="M387" s="156"/>
      <c r="N387" s="154"/>
      <c r="O387" s="155"/>
      <c r="P387" s="155"/>
      <c r="Q387" s="155"/>
      <c r="R387" s="155"/>
      <c r="S387" s="156"/>
      <c r="T387" s="57"/>
    </row>
    <row r="388" spans="1:20">
      <c r="A388" s="57"/>
      <c r="B388" s="159"/>
      <c r="C388" s="160"/>
      <c r="D388" s="160"/>
      <c r="E388" s="160"/>
      <c r="F388" s="160"/>
      <c r="G388" s="161"/>
      <c r="H388" s="159"/>
      <c r="I388" s="160"/>
      <c r="J388" s="160"/>
      <c r="K388" s="160"/>
      <c r="L388" s="160"/>
      <c r="M388" s="161"/>
      <c r="N388" s="159"/>
      <c r="O388" s="160"/>
      <c r="P388" s="160"/>
      <c r="Q388" s="160"/>
      <c r="R388" s="160"/>
      <c r="S388" s="161"/>
      <c r="T388" s="57"/>
    </row>
    <row r="389" spans="1:20">
      <c r="A389" s="57"/>
      <c r="B389" s="162"/>
      <c r="C389" s="163"/>
      <c r="D389" s="163"/>
      <c r="E389" s="163"/>
      <c r="F389" s="163"/>
      <c r="G389" s="164"/>
      <c r="H389" s="162"/>
      <c r="I389" s="163"/>
      <c r="J389" s="163"/>
      <c r="K389" s="163"/>
      <c r="L389" s="163"/>
      <c r="M389" s="164"/>
      <c r="N389" s="162"/>
      <c r="O389" s="163"/>
      <c r="P389" s="163"/>
      <c r="Q389" s="163"/>
      <c r="R389" s="163"/>
      <c r="S389" s="164"/>
      <c r="T389" s="57"/>
    </row>
    <row r="390" spans="1:20">
      <c r="A390" s="57"/>
      <c r="B390" s="162"/>
      <c r="C390" s="163"/>
      <c r="D390" s="163"/>
      <c r="E390" s="163"/>
      <c r="F390" s="163"/>
      <c r="G390" s="164"/>
      <c r="H390" s="162"/>
      <c r="I390" s="163"/>
      <c r="J390" s="163"/>
      <c r="K390" s="163"/>
      <c r="L390" s="163"/>
      <c r="M390" s="164"/>
      <c r="N390" s="162"/>
      <c r="O390" s="163"/>
      <c r="P390" s="163"/>
      <c r="Q390" s="163"/>
      <c r="R390" s="163"/>
      <c r="S390" s="164"/>
      <c r="T390" s="57"/>
    </row>
    <row r="391" spans="1:20">
      <c r="A391" s="57"/>
      <c r="B391" s="162"/>
      <c r="C391" s="163"/>
      <c r="D391" s="163"/>
      <c r="E391" s="163"/>
      <c r="F391" s="163"/>
      <c r="G391" s="164"/>
      <c r="H391" s="162"/>
      <c r="I391" s="163"/>
      <c r="J391" s="163"/>
      <c r="K391" s="163"/>
      <c r="L391" s="163"/>
      <c r="M391" s="164"/>
      <c r="N391" s="162"/>
      <c r="O391" s="163"/>
      <c r="P391" s="163"/>
      <c r="Q391" s="163"/>
      <c r="R391" s="163"/>
      <c r="S391" s="164"/>
      <c r="T391" s="57"/>
    </row>
    <row r="392" spans="1:20">
      <c r="A392" s="57"/>
      <c r="B392" s="162"/>
      <c r="C392" s="163"/>
      <c r="D392" s="163"/>
      <c r="E392" s="163"/>
      <c r="F392" s="163"/>
      <c r="G392" s="164"/>
      <c r="H392" s="162"/>
      <c r="I392" s="163"/>
      <c r="J392" s="163"/>
      <c r="K392" s="163"/>
      <c r="L392" s="163"/>
      <c r="M392" s="164"/>
      <c r="N392" s="162"/>
      <c r="O392" s="163"/>
      <c r="P392" s="163"/>
      <c r="Q392" s="163"/>
      <c r="R392" s="163"/>
      <c r="S392" s="164"/>
      <c r="T392" s="57"/>
    </row>
    <row r="393" spans="1:20">
      <c r="A393" s="57"/>
      <c r="B393" s="162"/>
      <c r="C393" s="163"/>
      <c r="D393" s="163"/>
      <c r="E393" s="163"/>
      <c r="F393" s="163"/>
      <c r="G393" s="164"/>
      <c r="H393" s="162"/>
      <c r="I393" s="163"/>
      <c r="J393" s="163"/>
      <c r="K393" s="163"/>
      <c r="L393" s="163"/>
      <c r="M393" s="164"/>
      <c r="N393" s="162"/>
      <c r="O393" s="163"/>
      <c r="P393" s="163"/>
      <c r="Q393" s="163"/>
      <c r="R393" s="163"/>
      <c r="S393" s="164"/>
      <c r="T393" s="57"/>
    </row>
    <row r="394" spans="1:20">
      <c r="A394" s="57"/>
      <c r="B394" s="162"/>
      <c r="C394" s="163"/>
      <c r="D394" s="163"/>
      <c r="E394" s="163"/>
      <c r="F394" s="163"/>
      <c r="G394" s="164"/>
      <c r="H394" s="162"/>
      <c r="I394" s="163"/>
      <c r="J394" s="163"/>
      <c r="K394" s="163"/>
      <c r="L394" s="163"/>
      <c r="M394" s="164"/>
      <c r="N394" s="162"/>
      <c r="O394" s="163"/>
      <c r="P394" s="163"/>
      <c r="Q394" s="163"/>
      <c r="R394" s="163"/>
      <c r="S394" s="164"/>
      <c r="T394" s="57"/>
    </row>
    <row r="395" spans="1:20">
      <c r="A395" s="57"/>
      <c r="B395" s="162"/>
      <c r="C395" s="163"/>
      <c r="D395" s="163"/>
      <c r="E395" s="163"/>
      <c r="F395" s="163"/>
      <c r="G395" s="164"/>
      <c r="H395" s="162"/>
      <c r="I395" s="163"/>
      <c r="J395" s="163"/>
      <c r="K395" s="163"/>
      <c r="L395" s="163"/>
      <c r="M395" s="164"/>
      <c r="N395" s="162"/>
      <c r="O395" s="163"/>
      <c r="P395" s="163"/>
      <c r="Q395" s="163"/>
      <c r="R395" s="163"/>
      <c r="S395" s="164"/>
      <c r="T395" s="57"/>
    </row>
    <row r="396" spans="1:20">
      <c r="A396" s="57"/>
      <c r="B396" s="162"/>
      <c r="C396" s="163"/>
      <c r="D396" s="163"/>
      <c r="E396" s="163"/>
      <c r="F396" s="163"/>
      <c r="G396" s="164"/>
      <c r="H396" s="162"/>
      <c r="I396" s="163"/>
      <c r="J396" s="163"/>
      <c r="K396" s="163"/>
      <c r="L396" s="163"/>
      <c r="M396" s="164"/>
      <c r="N396" s="162"/>
      <c r="O396" s="163"/>
      <c r="P396" s="163"/>
      <c r="Q396" s="163"/>
      <c r="R396" s="163"/>
      <c r="S396" s="164"/>
      <c r="T396" s="57"/>
    </row>
    <row r="397" spans="1:20">
      <c r="A397" s="57"/>
      <c r="B397" s="162"/>
      <c r="C397" s="163"/>
      <c r="D397" s="163"/>
      <c r="E397" s="163"/>
      <c r="F397" s="163"/>
      <c r="G397" s="164"/>
      <c r="H397" s="162"/>
      <c r="I397" s="163"/>
      <c r="J397" s="163"/>
      <c r="K397" s="163"/>
      <c r="L397" s="163"/>
      <c r="M397" s="164"/>
      <c r="N397" s="162"/>
      <c r="O397" s="163"/>
      <c r="P397" s="163"/>
      <c r="Q397" s="163"/>
      <c r="R397" s="163"/>
      <c r="S397" s="164"/>
      <c r="T397" s="57"/>
    </row>
    <row r="398" spans="1:20">
      <c r="A398" s="57"/>
      <c r="B398" s="162"/>
      <c r="C398" s="163"/>
      <c r="D398" s="163"/>
      <c r="E398" s="163"/>
      <c r="F398" s="163"/>
      <c r="G398" s="164"/>
      <c r="H398" s="162"/>
      <c r="I398" s="163"/>
      <c r="J398" s="163"/>
      <c r="K398" s="163"/>
      <c r="L398" s="163"/>
      <c r="M398" s="164"/>
      <c r="N398" s="162"/>
      <c r="O398" s="163"/>
      <c r="P398" s="163"/>
      <c r="Q398" s="163"/>
      <c r="R398" s="163"/>
      <c r="S398" s="164"/>
      <c r="T398" s="57"/>
    </row>
    <row r="399" spans="1:20">
      <c r="A399" s="57"/>
      <c r="B399" s="162"/>
      <c r="C399" s="163"/>
      <c r="D399" s="163"/>
      <c r="E399" s="163"/>
      <c r="F399" s="163"/>
      <c r="G399" s="164"/>
      <c r="H399" s="162"/>
      <c r="I399" s="163"/>
      <c r="J399" s="163"/>
      <c r="K399" s="163"/>
      <c r="L399" s="163"/>
      <c r="M399" s="164"/>
      <c r="N399" s="162"/>
      <c r="O399" s="163"/>
      <c r="P399" s="163"/>
      <c r="Q399" s="163"/>
      <c r="R399" s="163"/>
      <c r="S399" s="164"/>
      <c r="T399" s="57"/>
    </row>
    <row r="400" spans="1:20">
      <c r="A400" s="57"/>
      <c r="B400" s="162"/>
      <c r="C400" s="163"/>
      <c r="D400" s="163"/>
      <c r="E400" s="163"/>
      <c r="F400" s="163"/>
      <c r="G400" s="164"/>
      <c r="H400" s="162"/>
      <c r="I400" s="163"/>
      <c r="J400" s="163"/>
      <c r="K400" s="163"/>
      <c r="L400" s="163"/>
      <c r="M400" s="164"/>
      <c r="N400" s="162"/>
      <c r="O400" s="163"/>
      <c r="P400" s="163"/>
      <c r="Q400" s="163"/>
      <c r="R400" s="163"/>
      <c r="S400" s="164"/>
      <c r="T400" s="57"/>
    </row>
    <row r="401" spans="1:20">
      <c r="A401" s="57"/>
      <c r="B401" s="162"/>
      <c r="C401" s="163"/>
      <c r="D401" s="163"/>
      <c r="E401" s="163"/>
      <c r="F401" s="163"/>
      <c r="G401" s="164"/>
      <c r="H401" s="162"/>
      <c r="I401" s="163"/>
      <c r="J401" s="163"/>
      <c r="K401" s="163"/>
      <c r="L401" s="163"/>
      <c r="M401" s="164"/>
      <c r="N401" s="162"/>
      <c r="O401" s="163"/>
      <c r="P401" s="163"/>
      <c r="Q401" s="163"/>
      <c r="R401" s="163"/>
      <c r="S401" s="164"/>
      <c r="T401" s="57"/>
    </row>
    <row r="402" spans="1:20">
      <c r="A402" s="57"/>
      <c r="B402" s="162"/>
      <c r="C402" s="163"/>
      <c r="D402" s="163"/>
      <c r="E402" s="163"/>
      <c r="F402" s="163"/>
      <c r="G402" s="164"/>
      <c r="H402" s="162"/>
      <c r="I402" s="163"/>
      <c r="J402" s="163"/>
      <c r="K402" s="163"/>
      <c r="L402" s="163"/>
      <c r="M402" s="164"/>
      <c r="N402" s="162"/>
      <c r="O402" s="163"/>
      <c r="P402" s="163"/>
      <c r="Q402" s="163"/>
      <c r="R402" s="163"/>
      <c r="S402" s="164"/>
      <c r="T402" s="57"/>
    </row>
    <row r="403" spans="1:20">
      <c r="A403" s="57"/>
      <c r="B403" s="162"/>
      <c r="C403" s="163"/>
      <c r="D403" s="163"/>
      <c r="E403" s="163"/>
      <c r="F403" s="163"/>
      <c r="G403" s="164"/>
      <c r="H403" s="162"/>
      <c r="I403" s="163"/>
      <c r="J403" s="163"/>
      <c r="K403" s="163"/>
      <c r="L403" s="163"/>
      <c r="M403" s="164"/>
      <c r="N403" s="162"/>
      <c r="O403" s="163"/>
      <c r="P403" s="163"/>
      <c r="Q403" s="163"/>
      <c r="R403" s="163"/>
      <c r="S403" s="164"/>
      <c r="T403" s="57"/>
    </row>
    <row r="404" spans="1:20">
      <c r="A404" s="57"/>
      <c r="B404" s="162"/>
      <c r="C404" s="163"/>
      <c r="D404" s="163"/>
      <c r="E404" s="163"/>
      <c r="F404" s="163"/>
      <c r="G404" s="164"/>
      <c r="H404" s="162"/>
      <c r="I404" s="163"/>
      <c r="J404" s="163"/>
      <c r="K404" s="163"/>
      <c r="L404" s="163"/>
      <c r="M404" s="164"/>
      <c r="N404" s="162"/>
      <c r="O404" s="163"/>
      <c r="P404" s="163"/>
      <c r="Q404" s="163"/>
      <c r="R404" s="163"/>
      <c r="S404" s="164"/>
      <c r="T404" s="57"/>
    </row>
    <row r="405" spans="1:20">
      <c r="A405" s="57"/>
      <c r="B405" s="162"/>
      <c r="C405" s="163"/>
      <c r="D405" s="163"/>
      <c r="E405" s="163"/>
      <c r="F405" s="163"/>
      <c r="G405" s="164"/>
      <c r="H405" s="162"/>
      <c r="I405" s="163"/>
      <c r="J405" s="163"/>
      <c r="K405" s="163"/>
      <c r="L405" s="163"/>
      <c r="M405" s="164"/>
      <c r="N405" s="162"/>
      <c r="O405" s="163"/>
      <c r="P405" s="163"/>
      <c r="Q405" s="163"/>
      <c r="R405" s="163"/>
      <c r="S405" s="164"/>
      <c r="T405" s="57"/>
    </row>
    <row r="406" spans="1:20">
      <c r="A406" s="57"/>
      <c r="B406" s="165"/>
      <c r="C406" s="166"/>
      <c r="D406" s="166"/>
      <c r="E406" s="166"/>
      <c r="F406" s="166"/>
      <c r="G406" s="167"/>
      <c r="H406" s="165"/>
      <c r="I406" s="166"/>
      <c r="J406" s="166"/>
      <c r="K406" s="166"/>
      <c r="L406" s="166"/>
      <c r="M406" s="167"/>
      <c r="N406" s="165"/>
      <c r="O406" s="166"/>
      <c r="P406" s="166"/>
      <c r="Q406" s="166"/>
      <c r="R406" s="166"/>
      <c r="S406" s="167"/>
      <c r="T406" s="57"/>
    </row>
    <row r="407" spans="1:20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</row>
    <row r="408" spans="1:20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</row>
    <row r="409" spans="1:20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</row>
    <row r="410" spans="1:20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</row>
    <row r="411" spans="1:20" ht="18.600000000000001">
      <c r="A411" s="57"/>
      <c r="B411" s="147" t="s">
        <v>99</v>
      </c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57"/>
    </row>
    <row r="412" spans="1:20">
      <c r="A412" s="57"/>
      <c r="B412" s="148" t="s">
        <v>81</v>
      </c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57"/>
    </row>
    <row r="413" spans="1:20">
      <c r="A413" s="57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57"/>
    </row>
    <row r="414" spans="1:20">
      <c r="A414" s="57"/>
      <c r="B414" s="149" t="s">
        <v>82</v>
      </c>
      <c r="C414" s="149"/>
      <c r="D414" s="149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57"/>
    </row>
    <row r="415" spans="1:20">
      <c r="A415" s="57"/>
      <c r="B415" s="151" t="s">
        <v>83</v>
      </c>
      <c r="C415" s="152"/>
      <c r="D415" s="152"/>
      <c r="E415" s="152"/>
      <c r="F415" s="152"/>
      <c r="G415" s="153"/>
      <c r="H415" s="151" t="s">
        <v>84</v>
      </c>
      <c r="I415" s="152"/>
      <c r="J415" s="152"/>
      <c r="K415" s="152"/>
      <c r="L415" s="152"/>
      <c r="M415" s="153"/>
      <c r="N415" s="151" t="s">
        <v>85</v>
      </c>
      <c r="O415" s="152"/>
      <c r="P415" s="152"/>
      <c r="Q415" s="152"/>
      <c r="R415" s="152"/>
      <c r="S415" s="153"/>
      <c r="T415" s="57"/>
    </row>
    <row r="416" spans="1:20">
      <c r="A416" s="57"/>
      <c r="B416" s="154"/>
      <c r="C416" s="155"/>
      <c r="D416" s="155"/>
      <c r="E416" s="155"/>
      <c r="F416" s="155"/>
      <c r="G416" s="156"/>
      <c r="H416" s="154"/>
      <c r="I416" s="155"/>
      <c r="J416" s="155"/>
      <c r="K416" s="155"/>
      <c r="L416" s="155"/>
      <c r="M416" s="156"/>
      <c r="N416" s="154"/>
      <c r="O416" s="155"/>
      <c r="P416" s="155"/>
      <c r="Q416" s="155"/>
      <c r="R416" s="155"/>
      <c r="S416" s="156"/>
      <c r="T416" s="57"/>
    </row>
    <row r="417" spans="1:20">
      <c r="A417" s="57"/>
      <c r="B417" s="159"/>
      <c r="C417" s="160"/>
      <c r="D417" s="160"/>
      <c r="E417" s="160"/>
      <c r="F417" s="160"/>
      <c r="G417" s="161"/>
      <c r="H417" s="159"/>
      <c r="I417" s="160"/>
      <c r="J417" s="160"/>
      <c r="K417" s="160"/>
      <c r="L417" s="160"/>
      <c r="M417" s="161"/>
      <c r="N417" s="159"/>
      <c r="O417" s="160"/>
      <c r="P417" s="160"/>
      <c r="Q417" s="160"/>
      <c r="R417" s="160"/>
      <c r="S417" s="161"/>
      <c r="T417" s="57"/>
    </row>
    <row r="418" spans="1:20">
      <c r="A418" s="57"/>
      <c r="B418" s="162"/>
      <c r="C418" s="163"/>
      <c r="D418" s="163"/>
      <c r="E418" s="163"/>
      <c r="F418" s="163"/>
      <c r="G418" s="164"/>
      <c r="H418" s="162"/>
      <c r="I418" s="163"/>
      <c r="J418" s="163"/>
      <c r="K418" s="163"/>
      <c r="L418" s="163"/>
      <c r="M418" s="164"/>
      <c r="N418" s="162"/>
      <c r="O418" s="163"/>
      <c r="P418" s="163"/>
      <c r="Q418" s="163"/>
      <c r="R418" s="163"/>
      <c r="S418" s="164"/>
      <c r="T418" s="57"/>
    </row>
    <row r="419" spans="1:20">
      <c r="A419" s="57"/>
      <c r="B419" s="162"/>
      <c r="C419" s="163"/>
      <c r="D419" s="163"/>
      <c r="E419" s="163"/>
      <c r="F419" s="163"/>
      <c r="G419" s="164"/>
      <c r="H419" s="162"/>
      <c r="I419" s="163"/>
      <c r="J419" s="163"/>
      <c r="K419" s="163"/>
      <c r="L419" s="163"/>
      <c r="M419" s="164"/>
      <c r="N419" s="162"/>
      <c r="O419" s="163"/>
      <c r="P419" s="163"/>
      <c r="Q419" s="163"/>
      <c r="R419" s="163"/>
      <c r="S419" s="164"/>
      <c r="T419" s="57"/>
    </row>
    <row r="420" spans="1:20">
      <c r="A420" s="57"/>
      <c r="B420" s="162"/>
      <c r="C420" s="163"/>
      <c r="D420" s="163"/>
      <c r="E420" s="163"/>
      <c r="F420" s="163"/>
      <c r="G420" s="164"/>
      <c r="H420" s="162"/>
      <c r="I420" s="163"/>
      <c r="J420" s="163"/>
      <c r="K420" s="163"/>
      <c r="L420" s="163"/>
      <c r="M420" s="164"/>
      <c r="N420" s="162"/>
      <c r="O420" s="163"/>
      <c r="P420" s="163"/>
      <c r="Q420" s="163"/>
      <c r="R420" s="163"/>
      <c r="S420" s="164"/>
      <c r="T420" s="57"/>
    </row>
    <row r="421" spans="1:20">
      <c r="A421" s="57"/>
      <c r="B421" s="162"/>
      <c r="C421" s="163"/>
      <c r="D421" s="163"/>
      <c r="E421" s="163"/>
      <c r="F421" s="163"/>
      <c r="G421" s="164"/>
      <c r="H421" s="162"/>
      <c r="I421" s="163"/>
      <c r="J421" s="163"/>
      <c r="K421" s="163"/>
      <c r="L421" s="163"/>
      <c r="M421" s="164"/>
      <c r="N421" s="162"/>
      <c r="O421" s="163"/>
      <c r="P421" s="163"/>
      <c r="Q421" s="163"/>
      <c r="R421" s="163"/>
      <c r="S421" s="164"/>
      <c r="T421" s="57"/>
    </row>
    <row r="422" spans="1:20">
      <c r="A422" s="57"/>
      <c r="B422" s="162"/>
      <c r="C422" s="163"/>
      <c r="D422" s="163"/>
      <c r="E422" s="163"/>
      <c r="F422" s="163"/>
      <c r="G422" s="164"/>
      <c r="H422" s="162"/>
      <c r="I422" s="163"/>
      <c r="J422" s="163"/>
      <c r="K422" s="163"/>
      <c r="L422" s="163"/>
      <c r="M422" s="164"/>
      <c r="N422" s="162"/>
      <c r="O422" s="163"/>
      <c r="P422" s="163"/>
      <c r="Q422" s="163"/>
      <c r="R422" s="163"/>
      <c r="S422" s="164"/>
      <c r="T422" s="57"/>
    </row>
    <row r="423" spans="1:20">
      <c r="A423" s="57"/>
      <c r="B423" s="162"/>
      <c r="C423" s="163"/>
      <c r="D423" s="163"/>
      <c r="E423" s="163"/>
      <c r="F423" s="163"/>
      <c r="G423" s="164"/>
      <c r="H423" s="162"/>
      <c r="I423" s="163"/>
      <c r="J423" s="163"/>
      <c r="K423" s="163"/>
      <c r="L423" s="163"/>
      <c r="M423" s="164"/>
      <c r="N423" s="162"/>
      <c r="O423" s="163"/>
      <c r="P423" s="163"/>
      <c r="Q423" s="163"/>
      <c r="R423" s="163"/>
      <c r="S423" s="164"/>
      <c r="T423" s="57"/>
    </row>
    <row r="424" spans="1:20">
      <c r="A424" s="57"/>
      <c r="B424" s="162"/>
      <c r="C424" s="163"/>
      <c r="D424" s="163"/>
      <c r="E424" s="163"/>
      <c r="F424" s="163"/>
      <c r="G424" s="164"/>
      <c r="H424" s="162"/>
      <c r="I424" s="163"/>
      <c r="J424" s="163"/>
      <c r="K424" s="163"/>
      <c r="L424" s="163"/>
      <c r="M424" s="164"/>
      <c r="N424" s="162"/>
      <c r="O424" s="163"/>
      <c r="P424" s="163"/>
      <c r="Q424" s="163"/>
      <c r="R424" s="163"/>
      <c r="S424" s="164"/>
      <c r="T424" s="57"/>
    </row>
    <row r="425" spans="1:20">
      <c r="A425" s="57"/>
      <c r="B425" s="162"/>
      <c r="C425" s="163"/>
      <c r="D425" s="163"/>
      <c r="E425" s="163"/>
      <c r="F425" s="163"/>
      <c r="G425" s="164"/>
      <c r="H425" s="162"/>
      <c r="I425" s="163"/>
      <c r="J425" s="163"/>
      <c r="K425" s="163"/>
      <c r="L425" s="163"/>
      <c r="M425" s="164"/>
      <c r="N425" s="162"/>
      <c r="O425" s="163"/>
      <c r="P425" s="163"/>
      <c r="Q425" s="163"/>
      <c r="R425" s="163"/>
      <c r="S425" s="164"/>
      <c r="T425" s="57"/>
    </row>
    <row r="426" spans="1:20">
      <c r="A426" s="57"/>
      <c r="B426" s="162"/>
      <c r="C426" s="163"/>
      <c r="D426" s="163"/>
      <c r="E426" s="163"/>
      <c r="F426" s="163"/>
      <c r="G426" s="164"/>
      <c r="H426" s="162"/>
      <c r="I426" s="163"/>
      <c r="J426" s="163"/>
      <c r="K426" s="163"/>
      <c r="L426" s="163"/>
      <c r="M426" s="164"/>
      <c r="N426" s="162"/>
      <c r="O426" s="163"/>
      <c r="P426" s="163"/>
      <c r="Q426" s="163"/>
      <c r="R426" s="163"/>
      <c r="S426" s="164"/>
      <c r="T426" s="57"/>
    </row>
    <row r="427" spans="1:20">
      <c r="A427" s="57"/>
      <c r="B427" s="162"/>
      <c r="C427" s="163"/>
      <c r="D427" s="163"/>
      <c r="E427" s="163"/>
      <c r="F427" s="163"/>
      <c r="G427" s="164"/>
      <c r="H427" s="162"/>
      <c r="I427" s="163"/>
      <c r="J427" s="163"/>
      <c r="K427" s="163"/>
      <c r="L427" s="163"/>
      <c r="M427" s="164"/>
      <c r="N427" s="162"/>
      <c r="O427" s="163"/>
      <c r="P427" s="163"/>
      <c r="Q427" s="163"/>
      <c r="R427" s="163"/>
      <c r="S427" s="164"/>
      <c r="T427" s="57"/>
    </row>
    <row r="428" spans="1:20">
      <c r="A428" s="57"/>
      <c r="B428" s="162"/>
      <c r="C428" s="163"/>
      <c r="D428" s="163"/>
      <c r="E428" s="163"/>
      <c r="F428" s="163"/>
      <c r="G428" s="164"/>
      <c r="H428" s="162"/>
      <c r="I428" s="163"/>
      <c r="J428" s="163"/>
      <c r="K428" s="163"/>
      <c r="L428" s="163"/>
      <c r="M428" s="164"/>
      <c r="N428" s="162"/>
      <c r="O428" s="163"/>
      <c r="P428" s="163"/>
      <c r="Q428" s="163"/>
      <c r="R428" s="163"/>
      <c r="S428" s="164"/>
      <c r="T428" s="57"/>
    </row>
    <row r="429" spans="1:20">
      <c r="A429" s="57"/>
      <c r="B429" s="162"/>
      <c r="C429" s="163"/>
      <c r="D429" s="163"/>
      <c r="E429" s="163"/>
      <c r="F429" s="163"/>
      <c r="G429" s="164"/>
      <c r="H429" s="162"/>
      <c r="I429" s="163"/>
      <c r="J429" s="163"/>
      <c r="K429" s="163"/>
      <c r="L429" s="163"/>
      <c r="M429" s="164"/>
      <c r="N429" s="162"/>
      <c r="O429" s="163"/>
      <c r="P429" s="163"/>
      <c r="Q429" s="163"/>
      <c r="R429" s="163"/>
      <c r="S429" s="164"/>
      <c r="T429" s="57"/>
    </row>
    <row r="430" spans="1:20">
      <c r="A430" s="57"/>
      <c r="B430" s="162"/>
      <c r="C430" s="163"/>
      <c r="D430" s="163"/>
      <c r="E430" s="163"/>
      <c r="F430" s="163"/>
      <c r="G430" s="164"/>
      <c r="H430" s="162"/>
      <c r="I430" s="163"/>
      <c r="J430" s="163"/>
      <c r="K430" s="163"/>
      <c r="L430" s="163"/>
      <c r="M430" s="164"/>
      <c r="N430" s="162"/>
      <c r="O430" s="163"/>
      <c r="P430" s="163"/>
      <c r="Q430" s="163"/>
      <c r="R430" s="163"/>
      <c r="S430" s="164"/>
      <c r="T430" s="57"/>
    </row>
    <row r="431" spans="1:20">
      <c r="A431" s="57"/>
      <c r="B431" s="162"/>
      <c r="C431" s="163"/>
      <c r="D431" s="163"/>
      <c r="E431" s="163"/>
      <c r="F431" s="163"/>
      <c r="G431" s="164"/>
      <c r="H431" s="162"/>
      <c r="I431" s="163"/>
      <c r="J431" s="163"/>
      <c r="K431" s="163"/>
      <c r="L431" s="163"/>
      <c r="M431" s="164"/>
      <c r="N431" s="162"/>
      <c r="O431" s="163"/>
      <c r="P431" s="163"/>
      <c r="Q431" s="163"/>
      <c r="R431" s="163"/>
      <c r="S431" s="164"/>
      <c r="T431" s="57"/>
    </row>
    <row r="432" spans="1:20">
      <c r="A432" s="57"/>
      <c r="B432" s="162"/>
      <c r="C432" s="163"/>
      <c r="D432" s="163"/>
      <c r="E432" s="163"/>
      <c r="F432" s="163"/>
      <c r="G432" s="164"/>
      <c r="H432" s="162"/>
      <c r="I432" s="163"/>
      <c r="J432" s="163"/>
      <c r="K432" s="163"/>
      <c r="L432" s="163"/>
      <c r="M432" s="164"/>
      <c r="N432" s="162"/>
      <c r="O432" s="163"/>
      <c r="P432" s="163"/>
      <c r="Q432" s="163"/>
      <c r="R432" s="163"/>
      <c r="S432" s="164"/>
      <c r="T432" s="57"/>
    </row>
    <row r="433" spans="1:20">
      <c r="A433" s="57"/>
      <c r="B433" s="162"/>
      <c r="C433" s="163"/>
      <c r="D433" s="163"/>
      <c r="E433" s="163"/>
      <c r="F433" s="163"/>
      <c r="G433" s="164"/>
      <c r="H433" s="162"/>
      <c r="I433" s="163"/>
      <c r="J433" s="163"/>
      <c r="K433" s="163"/>
      <c r="L433" s="163"/>
      <c r="M433" s="164"/>
      <c r="N433" s="162"/>
      <c r="O433" s="163"/>
      <c r="P433" s="163"/>
      <c r="Q433" s="163"/>
      <c r="R433" s="163"/>
      <c r="S433" s="164"/>
      <c r="T433" s="57"/>
    </row>
    <row r="434" spans="1:20">
      <c r="A434" s="57"/>
      <c r="B434" s="162"/>
      <c r="C434" s="163"/>
      <c r="D434" s="163"/>
      <c r="E434" s="163"/>
      <c r="F434" s="163"/>
      <c r="G434" s="164"/>
      <c r="H434" s="162"/>
      <c r="I434" s="163"/>
      <c r="J434" s="163"/>
      <c r="K434" s="163"/>
      <c r="L434" s="163"/>
      <c r="M434" s="164"/>
      <c r="N434" s="162"/>
      <c r="O434" s="163"/>
      <c r="P434" s="163"/>
      <c r="Q434" s="163"/>
      <c r="R434" s="163"/>
      <c r="S434" s="164"/>
      <c r="T434" s="57"/>
    </row>
    <row r="435" spans="1:20">
      <c r="A435" s="57"/>
      <c r="B435" s="165"/>
      <c r="C435" s="166"/>
      <c r="D435" s="166"/>
      <c r="E435" s="166"/>
      <c r="F435" s="166"/>
      <c r="G435" s="167"/>
      <c r="H435" s="165"/>
      <c r="I435" s="166"/>
      <c r="J435" s="166"/>
      <c r="K435" s="166"/>
      <c r="L435" s="166"/>
      <c r="M435" s="167"/>
      <c r="N435" s="165"/>
      <c r="O435" s="166"/>
      <c r="P435" s="166"/>
      <c r="Q435" s="166"/>
      <c r="R435" s="166"/>
      <c r="S435" s="167"/>
      <c r="T435" s="57"/>
    </row>
    <row r="436" spans="1:20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</row>
    <row r="437" spans="1:20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</row>
    <row r="438" spans="1:20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</row>
    <row r="439" spans="1:20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</row>
    <row r="440" spans="1:20" ht="18.600000000000001">
      <c r="A440" s="57"/>
      <c r="B440" s="147" t="s">
        <v>100</v>
      </c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57"/>
    </row>
    <row r="441" spans="1:20">
      <c r="A441" s="57"/>
      <c r="B441" s="148" t="s">
        <v>81</v>
      </c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57"/>
    </row>
    <row r="442" spans="1:20">
      <c r="A442" s="57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57"/>
    </row>
    <row r="443" spans="1:20">
      <c r="A443" s="57"/>
      <c r="B443" s="149" t="s">
        <v>82</v>
      </c>
      <c r="C443" s="149"/>
      <c r="D443" s="149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57"/>
    </row>
    <row r="444" spans="1:20">
      <c r="A444" s="57"/>
      <c r="B444" s="151" t="s">
        <v>83</v>
      </c>
      <c r="C444" s="152"/>
      <c r="D444" s="152"/>
      <c r="E444" s="152"/>
      <c r="F444" s="152"/>
      <c r="G444" s="153"/>
      <c r="H444" s="151" t="s">
        <v>84</v>
      </c>
      <c r="I444" s="152"/>
      <c r="J444" s="152"/>
      <c r="K444" s="152"/>
      <c r="L444" s="152"/>
      <c r="M444" s="153"/>
      <c r="N444" s="151" t="s">
        <v>85</v>
      </c>
      <c r="O444" s="152"/>
      <c r="P444" s="152"/>
      <c r="Q444" s="152"/>
      <c r="R444" s="152"/>
      <c r="S444" s="153"/>
      <c r="T444" s="57"/>
    </row>
    <row r="445" spans="1:20">
      <c r="A445" s="57"/>
      <c r="B445" s="154"/>
      <c r="C445" s="155"/>
      <c r="D445" s="155"/>
      <c r="E445" s="155"/>
      <c r="F445" s="155"/>
      <c r="G445" s="156"/>
      <c r="H445" s="154"/>
      <c r="I445" s="155"/>
      <c r="J445" s="155"/>
      <c r="K445" s="155"/>
      <c r="L445" s="155"/>
      <c r="M445" s="156"/>
      <c r="N445" s="154"/>
      <c r="O445" s="155"/>
      <c r="P445" s="155"/>
      <c r="Q445" s="155"/>
      <c r="R445" s="155"/>
      <c r="S445" s="156"/>
      <c r="T445" s="57"/>
    </row>
    <row r="446" spans="1:20">
      <c r="A446" s="57"/>
      <c r="B446" s="159"/>
      <c r="C446" s="160"/>
      <c r="D446" s="160"/>
      <c r="E446" s="160"/>
      <c r="F446" s="160"/>
      <c r="G446" s="161"/>
      <c r="H446" s="159"/>
      <c r="I446" s="160"/>
      <c r="J446" s="160"/>
      <c r="K446" s="160"/>
      <c r="L446" s="160"/>
      <c r="M446" s="161"/>
      <c r="N446" s="159"/>
      <c r="O446" s="160"/>
      <c r="P446" s="160"/>
      <c r="Q446" s="160"/>
      <c r="R446" s="160"/>
      <c r="S446" s="161"/>
      <c r="T446" s="57"/>
    </row>
    <row r="447" spans="1:20">
      <c r="A447" s="57"/>
      <c r="B447" s="162"/>
      <c r="C447" s="163"/>
      <c r="D447" s="163"/>
      <c r="E447" s="163"/>
      <c r="F447" s="163"/>
      <c r="G447" s="164"/>
      <c r="H447" s="162"/>
      <c r="I447" s="163"/>
      <c r="J447" s="163"/>
      <c r="K447" s="163"/>
      <c r="L447" s="163"/>
      <c r="M447" s="164"/>
      <c r="N447" s="162"/>
      <c r="O447" s="163"/>
      <c r="P447" s="163"/>
      <c r="Q447" s="163"/>
      <c r="R447" s="163"/>
      <c r="S447" s="164"/>
      <c r="T447" s="57"/>
    </row>
    <row r="448" spans="1:20">
      <c r="A448" s="57"/>
      <c r="B448" s="162"/>
      <c r="C448" s="163"/>
      <c r="D448" s="163"/>
      <c r="E448" s="163"/>
      <c r="F448" s="163"/>
      <c r="G448" s="164"/>
      <c r="H448" s="162"/>
      <c r="I448" s="163"/>
      <c r="J448" s="163"/>
      <c r="K448" s="163"/>
      <c r="L448" s="163"/>
      <c r="M448" s="164"/>
      <c r="N448" s="162"/>
      <c r="O448" s="163"/>
      <c r="P448" s="163"/>
      <c r="Q448" s="163"/>
      <c r="R448" s="163"/>
      <c r="S448" s="164"/>
      <c r="T448" s="57"/>
    </row>
    <row r="449" spans="1:20">
      <c r="A449" s="57"/>
      <c r="B449" s="162"/>
      <c r="C449" s="163"/>
      <c r="D449" s="163"/>
      <c r="E449" s="163"/>
      <c r="F449" s="163"/>
      <c r="G449" s="164"/>
      <c r="H449" s="162"/>
      <c r="I449" s="163"/>
      <c r="J449" s="163"/>
      <c r="K449" s="163"/>
      <c r="L449" s="163"/>
      <c r="M449" s="164"/>
      <c r="N449" s="162"/>
      <c r="O449" s="163"/>
      <c r="P449" s="163"/>
      <c r="Q449" s="163"/>
      <c r="R449" s="163"/>
      <c r="S449" s="164"/>
      <c r="T449" s="57"/>
    </row>
    <row r="450" spans="1:20">
      <c r="A450" s="57"/>
      <c r="B450" s="162"/>
      <c r="C450" s="163"/>
      <c r="D450" s="163"/>
      <c r="E450" s="163"/>
      <c r="F450" s="163"/>
      <c r="G450" s="164"/>
      <c r="H450" s="162"/>
      <c r="I450" s="163"/>
      <c r="J450" s="163"/>
      <c r="K450" s="163"/>
      <c r="L450" s="163"/>
      <c r="M450" s="164"/>
      <c r="N450" s="162"/>
      <c r="O450" s="163"/>
      <c r="P450" s="163"/>
      <c r="Q450" s="163"/>
      <c r="R450" s="163"/>
      <c r="S450" s="164"/>
      <c r="T450" s="57"/>
    </row>
    <row r="451" spans="1:20">
      <c r="A451" s="57"/>
      <c r="B451" s="162"/>
      <c r="C451" s="163"/>
      <c r="D451" s="163"/>
      <c r="E451" s="163"/>
      <c r="F451" s="163"/>
      <c r="G451" s="164"/>
      <c r="H451" s="162"/>
      <c r="I451" s="163"/>
      <c r="J451" s="163"/>
      <c r="K451" s="163"/>
      <c r="L451" s="163"/>
      <c r="M451" s="164"/>
      <c r="N451" s="162"/>
      <c r="O451" s="163"/>
      <c r="P451" s="163"/>
      <c r="Q451" s="163"/>
      <c r="R451" s="163"/>
      <c r="S451" s="164"/>
      <c r="T451" s="57"/>
    </row>
    <row r="452" spans="1:20">
      <c r="A452" s="57"/>
      <c r="B452" s="162"/>
      <c r="C452" s="163"/>
      <c r="D452" s="163"/>
      <c r="E452" s="163"/>
      <c r="F452" s="163"/>
      <c r="G452" s="164"/>
      <c r="H452" s="162"/>
      <c r="I452" s="163"/>
      <c r="J452" s="163"/>
      <c r="K452" s="163"/>
      <c r="L452" s="163"/>
      <c r="M452" s="164"/>
      <c r="N452" s="162"/>
      <c r="O452" s="163"/>
      <c r="P452" s="163"/>
      <c r="Q452" s="163"/>
      <c r="R452" s="163"/>
      <c r="S452" s="164"/>
      <c r="T452" s="57"/>
    </row>
    <row r="453" spans="1:20">
      <c r="A453" s="57"/>
      <c r="B453" s="162"/>
      <c r="C453" s="163"/>
      <c r="D453" s="163"/>
      <c r="E453" s="163"/>
      <c r="F453" s="163"/>
      <c r="G453" s="164"/>
      <c r="H453" s="162"/>
      <c r="I453" s="163"/>
      <c r="J453" s="163"/>
      <c r="K453" s="163"/>
      <c r="L453" s="163"/>
      <c r="M453" s="164"/>
      <c r="N453" s="162"/>
      <c r="O453" s="163"/>
      <c r="P453" s="163"/>
      <c r="Q453" s="163"/>
      <c r="R453" s="163"/>
      <c r="S453" s="164"/>
      <c r="T453" s="57"/>
    </row>
    <row r="454" spans="1:20">
      <c r="A454" s="57"/>
      <c r="B454" s="162"/>
      <c r="C454" s="163"/>
      <c r="D454" s="163"/>
      <c r="E454" s="163"/>
      <c r="F454" s="163"/>
      <c r="G454" s="164"/>
      <c r="H454" s="162"/>
      <c r="I454" s="163"/>
      <c r="J454" s="163"/>
      <c r="K454" s="163"/>
      <c r="L454" s="163"/>
      <c r="M454" s="164"/>
      <c r="N454" s="162"/>
      <c r="O454" s="163"/>
      <c r="P454" s="163"/>
      <c r="Q454" s="163"/>
      <c r="R454" s="163"/>
      <c r="S454" s="164"/>
      <c r="T454" s="57"/>
    </row>
    <row r="455" spans="1:20">
      <c r="A455" s="57"/>
      <c r="B455" s="162"/>
      <c r="C455" s="163"/>
      <c r="D455" s="163"/>
      <c r="E455" s="163"/>
      <c r="F455" s="163"/>
      <c r="G455" s="164"/>
      <c r="H455" s="162"/>
      <c r="I455" s="163"/>
      <c r="J455" s="163"/>
      <c r="K455" s="163"/>
      <c r="L455" s="163"/>
      <c r="M455" s="164"/>
      <c r="N455" s="162"/>
      <c r="O455" s="163"/>
      <c r="P455" s="163"/>
      <c r="Q455" s="163"/>
      <c r="R455" s="163"/>
      <c r="S455" s="164"/>
      <c r="T455" s="57"/>
    </row>
    <row r="456" spans="1:20">
      <c r="A456" s="57"/>
      <c r="B456" s="162"/>
      <c r="C456" s="163"/>
      <c r="D456" s="163"/>
      <c r="E456" s="163"/>
      <c r="F456" s="163"/>
      <c r="G456" s="164"/>
      <c r="H456" s="162"/>
      <c r="I456" s="163"/>
      <c r="J456" s="163"/>
      <c r="K456" s="163"/>
      <c r="L456" s="163"/>
      <c r="M456" s="164"/>
      <c r="N456" s="162"/>
      <c r="O456" s="163"/>
      <c r="P456" s="163"/>
      <c r="Q456" s="163"/>
      <c r="R456" s="163"/>
      <c r="S456" s="164"/>
      <c r="T456" s="57"/>
    </row>
    <row r="457" spans="1:20">
      <c r="A457" s="57"/>
      <c r="B457" s="162"/>
      <c r="C457" s="163"/>
      <c r="D457" s="163"/>
      <c r="E457" s="163"/>
      <c r="F457" s="163"/>
      <c r="G457" s="164"/>
      <c r="H457" s="162"/>
      <c r="I457" s="163"/>
      <c r="J457" s="163"/>
      <c r="K457" s="163"/>
      <c r="L457" s="163"/>
      <c r="M457" s="164"/>
      <c r="N457" s="162"/>
      <c r="O457" s="163"/>
      <c r="P457" s="163"/>
      <c r="Q457" s="163"/>
      <c r="R457" s="163"/>
      <c r="S457" s="164"/>
      <c r="T457" s="57"/>
    </row>
    <row r="458" spans="1:20">
      <c r="A458" s="57"/>
      <c r="B458" s="162"/>
      <c r="C458" s="163"/>
      <c r="D458" s="163"/>
      <c r="E458" s="163"/>
      <c r="F458" s="163"/>
      <c r="G458" s="164"/>
      <c r="H458" s="162"/>
      <c r="I458" s="163"/>
      <c r="J458" s="163"/>
      <c r="K458" s="163"/>
      <c r="L458" s="163"/>
      <c r="M458" s="164"/>
      <c r="N458" s="162"/>
      <c r="O458" s="163"/>
      <c r="P458" s="163"/>
      <c r="Q458" s="163"/>
      <c r="R458" s="163"/>
      <c r="S458" s="164"/>
      <c r="T458" s="57"/>
    </row>
    <row r="459" spans="1:20">
      <c r="A459" s="57"/>
      <c r="B459" s="162"/>
      <c r="C459" s="163"/>
      <c r="D459" s="163"/>
      <c r="E459" s="163"/>
      <c r="F459" s="163"/>
      <c r="G459" s="164"/>
      <c r="H459" s="162"/>
      <c r="I459" s="163"/>
      <c r="J459" s="163"/>
      <c r="K459" s="163"/>
      <c r="L459" s="163"/>
      <c r="M459" s="164"/>
      <c r="N459" s="162"/>
      <c r="O459" s="163"/>
      <c r="P459" s="163"/>
      <c r="Q459" s="163"/>
      <c r="R459" s="163"/>
      <c r="S459" s="164"/>
      <c r="T459" s="57"/>
    </row>
    <row r="460" spans="1:20">
      <c r="A460" s="57"/>
      <c r="B460" s="162"/>
      <c r="C460" s="163"/>
      <c r="D460" s="163"/>
      <c r="E460" s="163"/>
      <c r="F460" s="163"/>
      <c r="G460" s="164"/>
      <c r="H460" s="162"/>
      <c r="I460" s="163"/>
      <c r="J460" s="163"/>
      <c r="K460" s="163"/>
      <c r="L460" s="163"/>
      <c r="M460" s="164"/>
      <c r="N460" s="162"/>
      <c r="O460" s="163"/>
      <c r="P460" s="163"/>
      <c r="Q460" s="163"/>
      <c r="R460" s="163"/>
      <c r="S460" s="164"/>
      <c r="T460" s="57"/>
    </row>
    <row r="461" spans="1:20">
      <c r="A461" s="57"/>
      <c r="B461" s="162"/>
      <c r="C461" s="163"/>
      <c r="D461" s="163"/>
      <c r="E461" s="163"/>
      <c r="F461" s="163"/>
      <c r="G461" s="164"/>
      <c r="H461" s="162"/>
      <c r="I461" s="163"/>
      <c r="J461" s="163"/>
      <c r="K461" s="163"/>
      <c r="L461" s="163"/>
      <c r="M461" s="164"/>
      <c r="N461" s="162"/>
      <c r="O461" s="163"/>
      <c r="P461" s="163"/>
      <c r="Q461" s="163"/>
      <c r="R461" s="163"/>
      <c r="S461" s="164"/>
      <c r="T461" s="57"/>
    </row>
    <row r="462" spans="1:20">
      <c r="A462" s="57"/>
      <c r="B462" s="162"/>
      <c r="C462" s="163"/>
      <c r="D462" s="163"/>
      <c r="E462" s="163"/>
      <c r="F462" s="163"/>
      <c r="G462" s="164"/>
      <c r="H462" s="162"/>
      <c r="I462" s="163"/>
      <c r="J462" s="163"/>
      <c r="K462" s="163"/>
      <c r="L462" s="163"/>
      <c r="M462" s="164"/>
      <c r="N462" s="162"/>
      <c r="O462" s="163"/>
      <c r="P462" s="163"/>
      <c r="Q462" s="163"/>
      <c r="R462" s="163"/>
      <c r="S462" s="164"/>
      <c r="T462" s="57"/>
    </row>
    <row r="463" spans="1:20">
      <c r="A463" s="57"/>
      <c r="B463" s="162"/>
      <c r="C463" s="163"/>
      <c r="D463" s="163"/>
      <c r="E463" s="163"/>
      <c r="F463" s="163"/>
      <c r="G463" s="164"/>
      <c r="H463" s="162"/>
      <c r="I463" s="163"/>
      <c r="J463" s="163"/>
      <c r="K463" s="163"/>
      <c r="L463" s="163"/>
      <c r="M463" s="164"/>
      <c r="N463" s="162"/>
      <c r="O463" s="163"/>
      <c r="P463" s="163"/>
      <c r="Q463" s="163"/>
      <c r="R463" s="163"/>
      <c r="S463" s="164"/>
      <c r="T463" s="57"/>
    </row>
    <row r="464" spans="1:20">
      <c r="A464" s="57"/>
      <c r="B464" s="165"/>
      <c r="C464" s="166"/>
      <c r="D464" s="166"/>
      <c r="E464" s="166"/>
      <c r="F464" s="166"/>
      <c r="G464" s="167"/>
      <c r="H464" s="165"/>
      <c r="I464" s="166"/>
      <c r="J464" s="166"/>
      <c r="K464" s="166"/>
      <c r="L464" s="166"/>
      <c r="M464" s="167"/>
      <c r="N464" s="165"/>
      <c r="O464" s="166"/>
      <c r="P464" s="166"/>
      <c r="Q464" s="166"/>
      <c r="R464" s="166"/>
      <c r="S464" s="167"/>
      <c r="T464" s="57"/>
    </row>
    <row r="465" spans="1:20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</row>
    <row r="466" spans="1:20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</row>
    <row r="467" spans="1:20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</row>
    <row r="468" spans="1:20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</row>
    <row r="469" spans="1:20" ht="18.600000000000001">
      <c r="A469" s="57"/>
      <c r="B469" s="147" t="s">
        <v>101</v>
      </c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57"/>
    </row>
    <row r="470" spans="1:20">
      <c r="A470" s="57"/>
      <c r="B470" s="148" t="s">
        <v>81</v>
      </c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57"/>
    </row>
    <row r="471" spans="1:20">
      <c r="A471" s="57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57"/>
    </row>
    <row r="472" spans="1:20">
      <c r="A472" s="57"/>
      <c r="B472" s="149" t="s">
        <v>82</v>
      </c>
      <c r="C472" s="149"/>
      <c r="D472" s="149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57"/>
    </row>
    <row r="473" spans="1:20">
      <c r="A473" s="57"/>
      <c r="B473" s="151" t="s">
        <v>83</v>
      </c>
      <c r="C473" s="152"/>
      <c r="D473" s="152"/>
      <c r="E473" s="152"/>
      <c r="F473" s="152"/>
      <c r="G473" s="153"/>
      <c r="H473" s="151" t="s">
        <v>84</v>
      </c>
      <c r="I473" s="152"/>
      <c r="J473" s="152"/>
      <c r="K473" s="152"/>
      <c r="L473" s="152"/>
      <c r="M473" s="153"/>
      <c r="N473" s="151" t="s">
        <v>85</v>
      </c>
      <c r="O473" s="152"/>
      <c r="P473" s="152"/>
      <c r="Q473" s="152"/>
      <c r="R473" s="152"/>
      <c r="S473" s="153"/>
      <c r="T473" s="57"/>
    </row>
    <row r="474" spans="1:20">
      <c r="A474" s="57"/>
      <c r="B474" s="154"/>
      <c r="C474" s="155"/>
      <c r="D474" s="155"/>
      <c r="E474" s="155"/>
      <c r="F474" s="155"/>
      <c r="G474" s="156"/>
      <c r="H474" s="154"/>
      <c r="I474" s="155"/>
      <c r="J474" s="155"/>
      <c r="K474" s="155"/>
      <c r="L474" s="155"/>
      <c r="M474" s="156"/>
      <c r="N474" s="154"/>
      <c r="O474" s="155"/>
      <c r="P474" s="155"/>
      <c r="Q474" s="155"/>
      <c r="R474" s="155"/>
      <c r="S474" s="156"/>
      <c r="T474" s="57"/>
    </row>
    <row r="475" spans="1:20">
      <c r="A475" s="57"/>
      <c r="B475" s="159"/>
      <c r="C475" s="160"/>
      <c r="D475" s="160"/>
      <c r="E475" s="160"/>
      <c r="F475" s="160"/>
      <c r="G475" s="161"/>
      <c r="H475" s="159"/>
      <c r="I475" s="160"/>
      <c r="J475" s="160"/>
      <c r="K475" s="160"/>
      <c r="L475" s="160"/>
      <c r="M475" s="161"/>
      <c r="N475" s="159"/>
      <c r="O475" s="160"/>
      <c r="P475" s="160"/>
      <c r="Q475" s="160"/>
      <c r="R475" s="160"/>
      <c r="S475" s="161"/>
      <c r="T475" s="57"/>
    </row>
    <row r="476" spans="1:20">
      <c r="A476" s="57"/>
      <c r="B476" s="162"/>
      <c r="C476" s="163"/>
      <c r="D476" s="163"/>
      <c r="E476" s="163"/>
      <c r="F476" s="163"/>
      <c r="G476" s="164"/>
      <c r="H476" s="162"/>
      <c r="I476" s="163"/>
      <c r="J476" s="163"/>
      <c r="K476" s="163"/>
      <c r="L476" s="163"/>
      <c r="M476" s="164"/>
      <c r="N476" s="162"/>
      <c r="O476" s="163"/>
      <c r="P476" s="163"/>
      <c r="Q476" s="163"/>
      <c r="R476" s="163"/>
      <c r="S476" s="164"/>
      <c r="T476" s="57"/>
    </row>
    <row r="477" spans="1:20">
      <c r="A477" s="57"/>
      <c r="B477" s="162"/>
      <c r="C477" s="163"/>
      <c r="D477" s="163"/>
      <c r="E477" s="163"/>
      <c r="F477" s="163"/>
      <c r="G477" s="164"/>
      <c r="H477" s="162"/>
      <c r="I477" s="163"/>
      <c r="J477" s="163"/>
      <c r="K477" s="163"/>
      <c r="L477" s="163"/>
      <c r="M477" s="164"/>
      <c r="N477" s="162"/>
      <c r="O477" s="163"/>
      <c r="P477" s="163"/>
      <c r="Q477" s="163"/>
      <c r="R477" s="163"/>
      <c r="S477" s="164"/>
      <c r="T477" s="57"/>
    </row>
    <row r="478" spans="1:20">
      <c r="A478" s="57"/>
      <c r="B478" s="162"/>
      <c r="C478" s="163"/>
      <c r="D478" s="163"/>
      <c r="E478" s="163"/>
      <c r="F478" s="163"/>
      <c r="G478" s="164"/>
      <c r="H478" s="162"/>
      <c r="I478" s="163"/>
      <c r="J478" s="163"/>
      <c r="K478" s="163"/>
      <c r="L478" s="163"/>
      <c r="M478" s="164"/>
      <c r="N478" s="162"/>
      <c r="O478" s="163"/>
      <c r="P478" s="163"/>
      <c r="Q478" s="163"/>
      <c r="R478" s="163"/>
      <c r="S478" s="164"/>
      <c r="T478" s="57"/>
    </row>
    <row r="479" spans="1:20">
      <c r="A479" s="57"/>
      <c r="B479" s="162"/>
      <c r="C479" s="163"/>
      <c r="D479" s="163"/>
      <c r="E479" s="163"/>
      <c r="F479" s="163"/>
      <c r="G479" s="164"/>
      <c r="H479" s="162"/>
      <c r="I479" s="163"/>
      <c r="J479" s="163"/>
      <c r="K479" s="163"/>
      <c r="L479" s="163"/>
      <c r="M479" s="164"/>
      <c r="N479" s="162"/>
      <c r="O479" s="163"/>
      <c r="P479" s="163"/>
      <c r="Q479" s="163"/>
      <c r="R479" s="163"/>
      <c r="S479" s="164"/>
      <c r="T479" s="57"/>
    </row>
    <row r="480" spans="1:20">
      <c r="A480" s="57"/>
      <c r="B480" s="162"/>
      <c r="C480" s="163"/>
      <c r="D480" s="163"/>
      <c r="E480" s="163"/>
      <c r="F480" s="163"/>
      <c r="G480" s="164"/>
      <c r="H480" s="162"/>
      <c r="I480" s="163"/>
      <c r="J480" s="163"/>
      <c r="K480" s="163"/>
      <c r="L480" s="163"/>
      <c r="M480" s="164"/>
      <c r="N480" s="162"/>
      <c r="O480" s="163"/>
      <c r="P480" s="163"/>
      <c r="Q480" s="163"/>
      <c r="R480" s="163"/>
      <c r="S480" s="164"/>
      <c r="T480" s="57"/>
    </row>
    <row r="481" spans="1:20">
      <c r="A481" s="57"/>
      <c r="B481" s="162"/>
      <c r="C481" s="163"/>
      <c r="D481" s="163"/>
      <c r="E481" s="163"/>
      <c r="F481" s="163"/>
      <c r="G481" s="164"/>
      <c r="H481" s="162"/>
      <c r="I481" s="163"/>
      <c r="J481" s="163"/>
      <c r="K481" s="163"/>
      <c r="L481" s="163"/>
      <c r="M481" s="164"/>
      <c r="N481" s="162"/>
      <c r="O481" s="163"/>
      <c r="P481" s="163"/>
      <c r="Q481" s="163"/>
      <c r="R481" s="163"/>
      <c r="S481" s="164"/>
      <c r="T481" s="57"/>
    </row>
    <row r="482" spans="1:20">
      <c r="A482" s="57"/>
      <c r="B482" s="162"/>
      <c r="C482" s="163"/>
      <c r="D482" s="163"/>
      <c r="E482" s="163"/>
      <c r="F482" s="163"/>
      <c r="G482" s="164"/>
      <c r="H482" s="162"/>
      <c r="I482" s="163"/>
      <c r="J482" s="163"/>
      <c r="K482" s="163"/>
      <c r="L482" s="163"/>
      <c r="M482" s="164"/>
      <c r="N482" s="162"/>
      <c r="O482" s="163"/>
      <c r="P482" s="163"/>
      <c r="Q482" s="163"/>
      <c r="R482" s="163"/>
      <c r="S482" s="164"/>
      <c r="T482" s="57"/>
    </row>
    <row r="483" spans="1:20">
      <c r="A483" s="57"/>
      <c r="B483" s="162"/>
      <c r="C483" s="163"/>
      <c r="D483" s="163"/>
      <c r="E483" s="163"/>
      <c r="F483" s="163"/>
      <c r="G483" s="164"/>
      <c r="H483" s="162"/>
      <c r="I483" s="163"/>
      <c r="J483" s="163"/>
      <c r="K483" s="163"/>
      <c r="L483" s="163"/>
      <c r="M483" s="164"/>
      <c r="N483" s="162"/>
      <c r="O483" s="163"/>
      <c r="P483" s="163"/>
      <c r="Q483" s="163"/>
      <c r="R483" s="163"/>
      <c r="S483" s="164"/>
      <c r="T483" s="57"/>
    </row>
    <row r="484" spans="1:20">
      <c r="A484" s="57"/>
      <c r="B484" s="162"/>
      <c r="C484" s="163"/>
      <c r="D484" s="163"/>
      <c r="E484" s="163"/>
      <c r="F484" s="163"/>
      <c r="G484" s="164"/>
      <c r="H484" s="162"/>
      <c r="I484" s="163"/>
      <c r="J484" s="163"/>
      <c r="K484" s="163"/>
      <c r="L484" s="163"/>
      <c r="M484" s="164"/>
      <c r="N484" s="162"/>
      <c r="O484" s="163"/>
      <c r="P484" s="163"/>
      <c r="Q484" s="163"/>
      <c r="R484" s="163"/>
      <c r="S484" s="164"/>
      <c r="T484" s="57"/>
    </row>
    <row r="485" spans="1:20">
      <c r="A485" s="57"/>
      <c r="B485" s="162"/>
      <c r="C485" s="163"/>
      <c r="D485" s="163"/>
      <c r="E485" s="163"/>
      <c r="F485" s="163"/>
      <c r="G485" s="164"/>
      <c r="H485" s="162"/>
      <c r="I485" s="163"/>
      <c r="J485" s="163"/>
      <c r="K485" s="163"/>
      <c r="L485" s="163"/>
      <c r="M485" s="164"/>
      <c r="N485" s="162"/>
      <c r="O485" s="163"/>
      <c r="P485" s="163"/>
      <c r="Q485" s="163"/>
      <c r="R485" s="163"/>
      <c r="S485" s="164"/>
      <c r="T485" s="57"/>
    </row>
    <row r="486" spans="1:20">
      <c r="A486" s="57"/>
      <c r="B486" s="162"/>
      <c r="C486" s="163"/>
      <c r="D486" s="163"/>
      <c r="E486" s="163"/>
      <c r="F486" s="163"/>
      <c r="G486" s="164"/>
      <c r="H486" s="162"/>
      <c r="I486" s="163"/>
      <c r="J486" s="163"/>
      <c r="K486" s="163"/>
      <c r="L486" s="163"/>
      <c r="M486" s="164"/>
      <c r="N486" s="162"/>
      <c r="O486" s="163"/>
      <c r="P486" s="163"/>
      <c r="Q486" s="163"/>
      <c r="R486" s="163"/>
      <c r="S486" s="164"/>
      <c r="T486" s="57"/>
    </row>
    <row r="487" spans="1:20">
      <c r="A487" s="57"/>
      <c r="B487" s="162"/>
      <c r="C487" s="163"/>
      <c r="D487" s="163"/>
      <c r="E487" s="163"/>
      <c r="F487" s="163"/>
      <c r="G487" s="164"/>
      <c r="H487" s="162"/>
      <c r="I487" s="163"/>
      <c r="J487" s="163"/>
      <c r="K487" s="163"/>
      <c r="L487" s="163"/>
      <c r="M487" s="164"/>
      <c r="N487" s="162"/>
      <c r="O487" s="163"/>
      <c r="P487" s="163"/>
      <c r="Q487" s="163"/>
      <c r="R487" s="163"/>
      <c r="S487" s="164"/>
      <c r="T487" s="57"/>
    </row>
    <row r="488" spans="1:20">
      <c r="A488" s="57"/>
      <c r="B488" s="162"/>
      <c r="C488" s="163"/>
      <c r="D488" s="163"/>
      <c r="E488" s="163"/>
      <c r="F488" s="163"/>
      <c r="G488" s="164"/>
      <c r="H488" s="162"/>
      <c r="I488" s="163"/>
      <c r="J488" s="163"/>
      <c r="K488" s="163"/>
      <c r="L488" s="163"/>
      <c r="M488" s="164"/>
      <c r="N488" s="162"/>
      <c r="O488" s="163"/>
      <c r="P488" s="163"/>
      <c r="Q488" s="163"/>
      <c r="R488" s="163"/>
      <c r="S488" s="164"/>
      <c r="T488" s="57"/>
    </row>
    <row r="489" spans="1:20">
      <c r="A489" s="57"/>
      <c r="B489" s="162"/>
      <c r="C489" s="163"/>
      <c r="D489" s="163"/>
      <c r="E489" s="163"/>
      <c r="F489" s="163"/>
      <c r="G489" s="164"/>
      <c r="H489" s="162"/>
      <c r="I489" s="163"/>
      <c r="J489" s="163"/>
      <c r="K489" s="163"/>
      <c r="L489" s="163"/>
      <c r="M489" s="164"/>
      <c r="N489" s="162"/>
      <c r="O489" s="163"/>
      <c r="P489" s="163"/>
      <c r="Q489" s="163"/>
      <c r="R489" s="163"/>
      <c r="S489" s="164"/>
      <c r="T489" s="57"/>
    </row>
    <row r="490" spans="1:20">
      <c r="A490" s="57"/>
      <c r="B490" s="162"/>
      <c r="C490" s="163"/>
      <c r="D490" s="163"/>
      <c r="E490" s="163"/>
      <c r="F490" s="163"/>
      <c r="G490" s="164"/>
      <c r="H490" s="162"/>
      <c r="I490" s="163"/>
      <c r="J490" s="163"/>
      <c r="K490" s="163"/>
      <c r="L490" s="163"/>
      <c r="M490" s="164"/>
      <c r="N490" s="162"/>
      <c r="O490" s="163"/>
      <c r="P490" s="163"/>
      <c r="Q490" s="163"/>
      <c r="R490" s="163"/>
      <c r="S490" s="164"/>
      <c r="T490" s="57"/>
    </row>
    <row r="491" spans="1:20">
      <c r="A491" s="57"/>
      <c r="B491" s="162"/>
      <c r="C491" s="163"/>
      <c r="D491" s="163"/>
      <c r="E491" s="163"/>
      <c r="F491" s="163"/>
      <c r="G491" s="164"/>
      <c r="H491" s="162"/>
      <c r="I491" s="163"/>
      <c r="J491" s="163"/>
      <c r="K491" s="163"/>
      <c r="L491" s="163"/>
      <c r="M491" s="164"/>
      <c r="N491" s="162"/>
      <c r="O491" s="163"/>
      <c r="P491" s="163"/>
      <c r="Q491" s="163"/>
      <c r="R491" s="163"/>
      <c r="S491" s="164"/>
      <c r="T491" s="57"/>
    </row>
    <row r="492" spans="1:20">
      <c r="A492" s="57"/>
      <c r="B492" s="162"/>
      <c r="C492" s="163"/>
      <c r="D492" s="163"/>
      <c r="E492" s="163"/>
      <c r="F492" s="163"/>
      <c r="G492" s="164"/>
      <c r="H492" s="162"/>
      <c r="I492" s="163"/>
      <c r="J492" s="163"/>
      <c r="K492" s="163"/>
      <c r="L492" s="163"/>
      <c r="M492" s="164"/>
      <c r="N492" s="162"/>
      <c r="O492" s="163"/>
      <c r="P492" s="163"/>
      <c r="Q492" s="163"/>
      <c r="R492" s="163"/>
      <c r="S492" s="164"/>
      <c r="T492" s="57"/>
    </row>
    <row r="493" spans="1:20">
      <c r="A493" s="57"/>
      <c r="B493" s="165"/>
      <c r="C493" s="166"/>
      <c r="D493" s="166"/>
      <c r="E493" s="166"/>
      <c r="F493" s="166"/>
      <c r="G493" s="167"/>
      <c r="H493" s="165"/>
      <c r="I493" s="166"/>
      <c r="J493" s="166"/>
      <c r="K493" s="166"/>
      <c r="L493" s="166"/>
      <c r="M493" s="167"/>
      <c r="N493" s="165"/>
      <c r="O493" s="166"/>
      <c r="P493" s="166"/>
      <c r="Q493" s="166"/>
      <c r="R493" s="166"/>
      <c r="S493" s="167"/>
      <c r="T493" s="57"/>
    </row>
    <row r="494" spans="1:20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</row>
    <row r="495" spans="1:20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</row>
    <row r="496" spans="1:20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</row>
    <row r="497" spans="1:20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</row>
    <row r="498" spans="1:20" ht="18.600000000000001">
      <c r="A498" s="57"/>
      <c r="B498" s="147" t="s">
        <v>102</v>
      </c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57"/>
    </row>
    <row r="499" spans="1:20">
      <c r="A499" s="57"/>
      <c r="B499" s="148" t="s">
        <v>81</v>
      </c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57"/>
    </row>
    <row r="500" spans="1:20">
      <c r="A500" s="57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57"/>
    </row>
    <row r="501" spans="1:20">
      <c r="A501" s="57"/>
      <c r="B501" s="149" t="s">
        <v>82</v>
      </c>
      <c r="C501" s="149"/>
      <c r="D501" s="149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57"/>
    </row>
    <row r="502" spans="1:20">
      <c r="A502" s="57"/>
      <c r="B502" s="151" t="s">
        <v>83</v>
      </c>
      <c r="C502" s="152"/>
      <c r="D502" s="152"/>
      <c r="E502" s="152"/>
      <c r="F502" s="152"/>
      <c r="G502" s="153"/>
      <c r="H502" s="151" t="s">
        <v>84</v>
      </c>
      <c r="I502" s="152"/>
      <c r="J502" s="152"/>
      <c r="K502" s="152"/>
      <c r="L502" s="152"/>
      <c r="M502" s="153"/>
      <c r="N502" s="151" t="s">
        <v>85</v>
      </c>
      <c r="O502" s="152"/>
      <c r="P502" s="152"/>
      <c r="Q502" s="152"/>
      <c r="R502" s="152"/>
      <c r="S502" s="153"/>
      <c r="T502" s="57"/>
    </row>
    <row r="503" spans="1:20">
      <c r="A503" s="57"/>
      <c r="B503" s="154"/>
      <c r="C503" s="155"/>
      <c r="D503" s="155"/>
      <c r="E503" s="155"/>
      <c r="F503" s="155"/>
      <c r="G503" s="156"/>
      <c r="H503" s="154"/>
      <c r="I503" s="155"/>
      <c r="J503" s="155"/>
      <c r="K503" s="155"/>
      <c r="L503" s="155"/>
      <c r="M503" s="156"/>
      <c r="N503" s="154"/>
      <c r="O503" s="155"/>
      <c r="P503" s="155"/>
      <c r="Q503" s="155"/>
      <c r="R503" s="155"/>
      <c r="S503" s="156"/>
      <c r="T503" s="57"/>
    </row>
    <row r="504" spans="1:20">
      <c r="A504" s="57"/>
      <c r="B504" s="159"/>
      <c r="C504" s="160"/>
      <c r="D504" s="160"/>
      <c r="E504" s="160"/>
      <c r="F504" s="160"/>
      <c r="G504" s="161"/>
      <c r="H504" s="159"/>
      <c r="I504" s="160"/>
      <c r="J504" s="160"/>
      <c r="K504" s="160"/>
      <c r="L504" s="160"/>
      <c r="M504" s="161"/>
      <c r="N504" s="159"/>
      <c r="O504" s="160"/>
      <c r="P504" s="160"/>
      <c r="Q504" s="160"/>
      <c r="R504" s="160"/>
      <c r="S504" s="161"/>
      <c r="T504" s="57"/>
    </row>
    <row r="505" spans="1:20">
      <c r="A505" s="57"/>
      <c r="B505" s="162"/>
      <c r="C505" s="163"/>
      <c r="D505" s="163"/>
      <c r="E505" s="163"/>
      <c r="F505" s="163"/>
      <c r="G505" s="164"/>
      <c r="H505" s="162"/>
      <c r="I505" s="163"/>
      <c r="J505" s="163"/>
      <c r="K505" s="163"/>
      <c r="L505" s="163"/>
      <c r="M505" s="164"/>
      <c r="N505" s="162"/>
      <c r="O505" s="163"/>
      <c r="P505" s="163"/>
      <c r="Q505" s="163"/>
      <c r="R505" s="163"/>
      <c r="S505" s="164"/>
      <c r="T505" s="57"/>
    </row>
    <row r="506" spans="1:20">
      <c r="A506" s="57"/>
      <c r="B506" s="162"/>
      <c r="C506" s="163"/>
      <c r="D506" s="163"/>
      <c r="E506" s="163"/>
      <c r="F506" s="163"/>
      <c r="G506" s="164"/>
      <c r="H506" s="162"/>
      <c r="I506" s="163"/>
      <c r="J506" s="163"/>
      <c r="K506" s="163"/>
      <c r="L506" s="163"/>
      <c r="M506" s="164"/>
      <c r="N506" s="162"/>
      <c r="O506" s="163"/>
      <c r="P506" s="163"/>
      <c r="Q506" s="163"/>
      <c r="R506" s="163"/>
      <c r="S506" s="164"/>
      <c r="T506" s="57"/>
    </row>
    <row r="507" spans="1:20">
      <c r="A507" s="57"/>
      <c r="B507" s="162"/>
      <c r="C507" s="163"/>
      <c r="D507" s="163"/>
      <c r="E507" s="163"/>
      <c r="F507" s="163"/>
      <c r="G507" s="164"/>
      <c r="H507" s="162"/>
      <c r="I507" s="163"/>
      <c r="J507" s="163"/>
      <c r="K507" s="163"/>
      <c r="L507" s="163"/>
      <c r="M507" s="164"/>
      <c r="N507" s="162"/>
      <c r="O507" s="163"/>
      <c r="P507" s="163"/>
      <c r="Q507" s="163"/>
      <c r="R507" s="163"/>
      <c r="S507" s="164"/>
      <c r="T507" s="57"/>
    </row>
    <row r="508" spans="1:20">
      <c r="A508" s="57"/>
      <c r="B508" s="162"/>
      <c r="C508" s="163"/>
      <c r="D508" s="163"/>
      <c r="E508" s="163"/>
      <c r="F508" s="163"/>
      <c r="G508" s="164"/>
      <c r="H508" s="162"/>
      <c r="I508" s="163"/>
      <c r="J508" s="163"/>
      <c r="K508" s="163"/>
      <c r="L508" s="163"/>
      <c r="M508" s="164"/>
      <c r="N508" s="162"/>
      <c r="O508" s="163"/>
      <c r="P508" s="163"/>
      <c r="Q508" s="163"/>
      <c r="R508" s="163"/>
      <c r="S508" s="164"/>
      <c r="T508" s="57"/>
    </row>
    <row r="509" spans="1:20">
      <c r="A509" s="57"/>
      <c r="B509" s="162"/>
      <c r="C509" s="163"/>
      <c r="D509" s="163"/>
      <c r="E509" s="163"/>
      <c r="F509" s="163"/>
      <c r="G509" s="164"/>
      <c r="H509" s="162"/>
      <c r="I509" s="163"/>
      <c r="J509" s="163"/>
      <c r="K509" s="163"/>
      <c r="L509" s="163"/>
      <c r="M509" s="164"/>
      <c r="N509" s="162"/>
      <c r="O509" s="163"/>
      <c r="P509" s="163"/>
      <c r="Q509" s="163"/>
      <c r="R509" s="163"/>
      <c r="S509" s="164"/>
      <c r="T509" s="57"/>
    </row>
    <row r="510" spans="1:20">
      <c r="A510" s="57"/>
      <c r="B510" s="162"/>
      <c r="C510" s="163"/>
      <c r="D510" s="163"/>
      <c r="E510" s="163"/>
      <c r="F510" s="163"/>
      <c r="G510" s="164"/>
      <c r="H510" s="162"/>
      <c r="I510" s="163"/>
      <c r="J510" s="163"/>
      <c r="K510" s="163"/>
      <c r="L510" s="163"/>
      <c r="M510" s="164"/>
      <c r="N510" s="162"/>
      <c r="O510" s="163"/>
      <c r="P510" s="163"/>
      <c r="Q510" s="163"/>
      <c r="R510" s="163"/>
      <c r="S510" s="164"/>
      <c r="T510" s="57"/>
    </row>
    <row r="511" spans="1:20">
      <c r="A511" s="57"/>
      <c r="B511" s="162"/>
      <c r="C511" s="163"/>
      <c r="D511" s="163"/>
      <c r="E511" s="163"/>
      <c r="F511" s="163"/>
      <c r="G511" s="164"/>
      <c r="H511" s="162"/>
      <c r="I511" s="163"/>
      <c r="J511" s="163"/>
      <c r="K511" s="163"/>
      <c r="L511" s="163"/>
      <c r="M511" s="164"/>
      <c r="N511" s="162"/>
      <c r="O511" s="163"/>
      <c r="P511" s="163"/>
      <c r="Q511" s="163"/>
      <c r="R511" s="163"/>
      <c r="S511" s="164"/>
      <c r="T511" s="57"/>
    </row>
    <row r="512" spans="1:20">
      <c r="A512" s="57"/>
      <c r="B512" s="162"/>
      <c r="C512" s="163"/>
      <c r="D512" s="163"/>
      <c r="E512" s="163"/>
      <c r="F512" s="163"/>
      <c r="G512" s="164"/>
      <c r="H512" s="162"/>
      <c r="I512" s="163"/>
      <c r="J512" s="163"/>
      <c r="K512" s="163"/>
      <c r="L512" s="163"/>
      <c r="M512" s="164"/>
      <c r="N512" s="162"/>
      <c r="O512" s="163"/>
      <c r="P512" s="163"/>
      <c r="Q512" s="163"/>
      <c r="R512" s="163"/>
      <c r="S512" s="164"/>
      <c r="T512" s="57"/>
    </row>
    <row r="513" spans="1:20">
      <c r="A513" s="57"/>
      <c r="B513" s="162"/>
      <c r="C513" s="163"/>
      <c r="D513" s="163"/>
      <c r="E513" s="163"/>
      <c r="F513" s="163"/>
      <c r="G513" s="164"/>
      <c r="H513" s="162"/>
      <c r="I513" s="163"/>
      <c r="J513" s="163"/>
      <c r="K513" s="163"/>
      <c r="L513" s="163"/>
      <c r="M513" s="164"/>
      <c r="N513" s="162"/>
      <c r="O513" s="163"/>
      <c r="P513" s="163"/>
      <c r="Q513" s="163"/>
      <c r="R513" s="163"/>
      <c r="S513" s="164"/>
      <c r="T513" s="57"/>
    </row>
    <row r="514" spans="1:20">
      <c r="A514" s="57"/>
      <c r="B514" s="162"/>
      <c r="C514" s="163"/>
      <c r="D514" s="163"/>
      <c r="E514" s="163"/>
      <c r="F514" s="163"/>
      <c r="G514" s="164"/>
      <c r="H514" s="162"/>
      <c r="I514" s="163"/>
      <c r="J514" s="163"/>
      <c r="K514" s="163"/>
      <c r="L514" s="163"/>
      <c r="M514" s="164"/>
      <c r="N514" s="162"/>
      <c r="O514" s="163"/>
      <c r="P514" s="163"/>
      <c r="Q514" s="163"/>
      <c r="R514" s="163"/>
      <c r="S514" s="164"/>
      <c r="T514" s="57"/>
    </row>
    <row r="515" spans="1:20">
      <c r="A515" s="57"/>
      <c r="B515" s="162"/>
      <c r="C515" s="163"/>
      <c r="D515" s="163"/>
      <c r="E515" s="163"/>
      <c r="F515" s="163"/>
      <c r="G515" s="164"/>
      <c r="H515" s="162"/>
      <c r="I515" s="163"/>
      <c r="J515" s="163"/>
      <c r="K515" s="163"/>
      <c r="L515" s="163"/>
      <c r="M515" s="164"/>
      <c r="N515" s="162"/>
      <c r="O515" s="163"/>
      <c r="P515" s="163"/>
      <c r="Q515" s="163"/>
      <c r="R515" s="163"/>
      <c r="S515" s="164"/>
      <c r="T515" s="57"/>
    </row>
    <row r="516" spans="1:20">
      <c r="A516" s="57"/>
      <c r="B516" s="162"/>
      <c r="C516" s="163"/>
      <c r="D516" s="163"/>
      <c r="E516" s="163"/>
      <c r="F516" s="163"/>
      <c r="G516" s="164"/>
      <c r="H516" s="162"/>
      <c r="I516" s="163"/>
      <c r="J516" s="163"/>
      <c r="K516" s="163"/>
      <c r="L516" s="163"/>
      <c r="M516" s="164"/>
      <c r="N516" s="162"/>
      <c r="O516" s="163"/>
      <c r="P516" s="163"/>
      <c r="Q516" s="163"/>
      <c r="R516" s="163"/>
      <c r="S516" s="164"/>
      <c r="T516" s="57"/>
    </row>
    <row r="517" spans="1:20">
      <c r="A517" s="57"/>
      <c r="B517" s="162"/>
      <c r="C517" s="163"/>
      <c r="D517" s="163"/>
      <c r="E517" s="163"/>
      <c r="F517" s="163"/>
      <c r="G517" s="164"/>
      <c r="H517" s="162"/>
      <c r="I517" s="163"/>
      <c r="J517" s="163"/>
      <c r="K517" s="163"/>
      <c r="L517" s="163"/>
      <c r="M517" s="164"/>
      <c r="N517" s="162"/>
      <c r="O517" s="163"/>
      <c r="P517" s="163"/>
      <c r="Q517" s="163"/>
      <c r="R517" s="163"/>
      <c r="S517" s="164"/>
      <c r="T517" s="57"/>
    </row>
    <row r="518" spans="1:20">
      <c r="A518" s="57"/>
      <c r="B518" s="162"/>
      <c r="C518" s="163"/>
      <c r="D518" s="163"/>
      <c r="E518" s="163"/>
      <c r="F518" s="163"/>
      <c r="G518" s="164"/>
      <c r="H518" s="162"/>
      <c r="I518" s="163"/>
      <c r="J518" s="163"/>
      <c r="K518" s="163"/>
      <c r="L518" s="163"/>
      <c r="M518" s="164"/>
      <c r="N518" s="162"/>
      <c r="O518" s="163"/>
      <c r="P518" s="163"/>
      <c r="Q518" s="163"/>
      <c r="R518" s="163"/>
      <c r="S518" s="164"/>
      <c r="T518" s="57"/>
    </row>
    <row r="519" spans="1:20">
      <c r="A519" s="57"/>
      <c r="B519" s="162"/>
      <c r="C519" s="163"/>
      <c r="D519" s="163"/>
      <c r="E519" s="163"/>
      <c r="F519" s="163"/>
      <c r="G519" s="164"/>
      <c r="H519" s="162"/>
      <c r="I519" s="163"/>
      <c r="J519" s="163"/>
      <c r="K519" s="163"/>
      <c r="L519" s="163"/>
      <c r="M519" s="164"/>
      <c r="N519" s="162"/>
      <c r="O519" s="163"/>
      <c r="P519" s="163"/>
      <c r="Q519" s="163"/>
      <c r="R519" s="163"/>
      <c r="S519" s="164"/>
      <c r="T519" s="57"/>
    </row>
    <row r="520" spans="1:20">
      <c r="A520" s="57"/>
      <c r="B520" s="162"/>
      <c r="C520" s="163"/>
      <c r="D520" s="163"/>
      <c r="E520" s="163"/>
      <c r="F520" s="163"/>
      <c r="G520" s="164"/>
      <c r="H520" s="162"/>
      <c r="I520" s="163"/>
      <c r="J520" s="163"/>
      <c r="K520" s="163"/>
      <c r="L520" s="163"/>
      <c r="M520" s="164"/>
      <c r="N520" s="162"/>
      <c r="O520" s="163"/>
      <c r="P520" s="163"/>
      <c r="Q520" s="163"/>
      <c r="R520" s="163"/>
      <c r="S520" s="164"/>
      <c r="T520" s="57"/>
    </row>
    <row r="521" spans="1:20">
      <c r="A521" s="57"/>
      <c r="B521" s="162"/>
      <c r="C521" s="163"/>
      <c r="D521" s="163"/>
      <c r="E521" s="163"/>
      <c r="F521" s="163"/>
      <c r="G521" s="164"/>
      <c r="H521" s="162"/>
      <c r="I521" s="163"/>
      <c r="J521" s="163"/>
      <c r="K521" s="163"/>
      <c r="L521" s="163"/>
      <c r="M521" s="164"/>
      <c r="N521" s="162"/>
      <c r="O521" s="163"/>
      <c r="P521" s="163"/>
      <c r="Q521" s="163"/>
      <c r="R521" s="163"/>
      <c r="S521" s="164"/>
      <c r="T521" s="57"/>
    </row>
    <row r="522" spans="1:20">
      <c r="A522" s="57"/>
      <c r="B522" s="165"/>
      <c r="C522" s="166"/>
      <c r="D522" s="166"/>
      <c r="E522" s="166"/>
      <c r="F522" s="166"/>
      <c r="G522" s="167"/>
      <c r="H522" s="165"/>
      <c r="I522" s="166"/>
      <c r="J522" s="166"/>
      <c r="K522" s="166"/>
      <c r="L522" s="166"/>
      <c r="M522" s="167"/>
      <c r="N522" s="165"/>
      <c r="O522" s="166"/>
      <c r="P522" s="166"/>
      <c r="Q522" s="166"/>
      <c r="R522" s="166"/>
      <c r="S522" s="167"/>
      <c r="T522" s="57"/>
    </row>
    <row r="523" spans="1:20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</row>
    <row r="524" spans="1:20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</row>
    <row r="525" spans="1:20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</row>
    <row r="526" spans="1:20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</row>
    <row r="527" spans="1:20" ht="18.600000000000001">
      <c r="A527" s="57"/>
      <c r="B527" s="147" t="s">
        <v>103</v>
      </c>
      <c r="C527" s="147"/>
      <c r="D527" s="147"/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57"/>
    </row>
    <row r="528" spans="1:20">
      <c r="A528" s="57"/>
      <c r="B528" s="148" t="s">
        <v>81</v>
      </c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57"/>
    </row>
    <row r="529" spans="1:20">
      <c r="A529" s="57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57"/>
    </row>
    <row r="530" spans="1:20">
      <c r="A530" s="57"/>
      <c r="B530" s="149" t="s">
        <v>82</v>
      </c>
      <c r="C530" s="149"/>
      <c r="D530" s="149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57"/>
    </row>
    <row r="531" spans="1:20">
      <c r="A531" s="57"/>
      <c r="B531" s="151" t="s">
        <v>83</v>
      </c>
      <c r="C531" s="152"/>
      <c r="D531" s="152"/>
      <c r="E531" s="152"/>
      <c r="F531" s="152"/>
      <c r="G531" s="153"/>
      <c r="H531" s="151" t="s">
        <v>84</v>
      </c>
      <c r="I531" s="152"/>
      <c r="J531" s="152"/>
      <c r="K531" s="152"/>
      <c r="L531" s="152"/>
      <c r="M531" s="153"/>
      <c r="N531" s="151" t="s">
        <v>85</v>
      </c>
      <c r="O531" s="152"/>
      <c r="P531" s="152"/>
      <c r="Q531" s="152"/>
      <c r="R531" s="152"/>
      <c r="S531" s="153"/>
      <c r="T531" s="57"/>
    </row>
    <row r="532" spans="1:20">
      <c r="A532" s="57"/>
      <c r="B532" s="154"/>
      <c r="C532" s="155"/>
      <c r="D532" s="155"/>
      <c r="E532" s="155"/>
      <c r="F532" s="155"/>
      <c r="G532" s="156"/>
      <c r="H532" s="154"/>
      <c r="I532" s="155"/>
      <c r="J532" s="155"/>
      <c r="K532" s="155"/>
      <c r="L532" s="155"/>
      <c r="M532" s="156"/>
      <c r="N532" s="154"/>
      <c r="O532" s="155"/>
      <c r="P532" s="155"/>
      <c r="Q532" s="155"/>
      <c r="R532" s="155"/>
      <c r="S532" s="156"/>
      <c r="T532" s="57"/>
    </row>
    <row r="533" spans="1:20">
      <c r="A533" s="57"/>
      <c r="B533" s="159"/>
      <c r="C533" s="160"/>
      <c r="D533" s="160"/>
      <c r="E533" s="160"/>
      <c r="F533" s="160"/>
      <c r="G533" s="161"/>
      <c r="H533" s="159"/>
      <c r="I533" s="160"/>
      <c r="J533" s="160"/>
      <c r="K533" s="160"/>
      <c r="L533" s="160"/>
      <c r="M533" s="161"/>
      <c r="N533" s="159"/>
      <c r="O533" s="160"/>
      <c r="P533" s="160"/>
      <c r="Q533" s="160"/>
      <c r="R533" s="160"/>
      <c r="S533" s="161"/>
      <c r="T533" s="57"/>
    </row>
    <row r="534" spans="1:20">
      <c r="A534" s="57"/>
      <c r="B534" s="162"/>
      <c r="C534" s="163"/>
      <c r="D534" s="163"/>
      <c r="E534" s="163"/>
      <c r="F534" s="163"/>
      <c r="G534" s="164"/>
      <c r="H534" s="162"/>
      <c r="I534" s="163"/>
      <c r="J534" s="163"/>
      <c r="K534" s="163"/>
      <c r="L534" s="163"/>
      <c r="M534" s="164"/>
      <c r="N534" s="162"/>
      <c r="O534" s="163"/>
      <c r="P534" s="163"/>
      <c r="Q534" s="163"/>
      <c r="R534" s="163"/>
      <c r="S534" s="164"/>
      <c r="T534" s="57"/>
    </row>
    <row r="535" spans="1:20">
      <c r="A535" s="57"/>
      <c r="B535" s="162"/>
      <c r="C535" s="163"/>
      <c r="D535" s="163"/>
      <c r="E535" s="163"/>
      <c r="F535" s="163"/>
      <c r="G535" s="164"/>
      <c r="H535" s="162"/>
      <c r="I535" s="163"/>
      <c r="J535" s="163"/>
      <c r="K535" s="163"/>
      <c r="L535" s="163"/>
      <c r="M535" s="164"/>
      <c r="N535" s="162"/>
      <c r="O535" s="163"/>
      <c r="P535" s="163"/>
      <c r="Q535" s="163"/>
      <c r="R535" s="163"/>
      <c r="S535" s="164"/>
      <c r="T535" s="57"/>
    </row>
    <row r="536" spans="1:20">
      <c r="A536" s="57"/>
      <c r="B536" s="162"/>
      <c r="C536" s="163"/>
      <c r="D536" s="163"/>
      <c r="E536" s="163"/>
      <c r="F536" s="163"/>
      <c r="G536" s="164"/>
      <c r="H536" s="162"/>
      <c r="I536" s="163"/>
      <c r="J536" s="163"/>
      <c r="K536" s="163"/>
      <c r="L536" s="163"/>
      <c r="M536" s="164"/>
      <c r="N536" s="162"/>
      <c r="O536" s="163"/>
      <c r="P536" s="163"/>
      <c r="Q536" s="163"/>
      <c r="R536" s="163"/>
      <c r="S536" s="164"/>
      <c r="T536" s="57"/>
    </row>
    <row r="537" spans="1:20">
      <c r="A537" s="57"/>
      <c r="B537" s="162"/>
      <c r="C537" s="163"/>
      <c r="D537" s="163"/>
      <c r="E537" s="163"/>
      <c r="F537" s="163"/>
      <c r="G537" s="164"/>
      <c r="H537" s="162"/>
      <c r="I537" s="163"/>
      <c r="J537" s="163"/>
      <c r="K537" s="163"/>
      <c r="L537" s="163"/>
      <c r="M537" s="164"/>
      <c r="N537" s="162"/>
      <c r="O537" s="163"/>
      <c r="P537" s="163"/>
      <c r="Q537" s="163"/>
      <c r="R537" s="163"/>
      <c r="S537" s="164"/>
      <c r="T537" s="57"/>
    </row>
    <row r="538" spans="1:20">
      <c r="A538" s="57"/>
      <c r="B538" s="162"/>
      <c r="C538" s="163"/>
      <c r="D538" s="163"/>
      <c r="E538" s="163"/>
      <c r="F538" s="163"/>
      <c r="G538" s="164"/>
      <c r="H538" s="162"/>
      <c r="I538" s="163"/>
      <c r="J538" s="163"/>
      <c r="K538" s="163"/>
      <c r="L538" s="163"/>
      <c r="M538" s="164"/>
      <c r="N538" s="162"/>
      <c r="O538" s="163"/>
      <c r="P538" s="163"/>
      <c r="Q538" s="163"/>
      <c r="R538" s="163"/>
      <c r="S538" s="164"/>
      <c r="T538" s="57"/>
    </row>
    <row r="539" spans="1:20">
      <c r="A539" s="57"/>
      <c r="B539" s="162"/>
      <c r="C539" s="163"/>
      <c r="D539" s="163"/>
      <c r="E539" s="163"/>
      <c r="F539" s="163"/>
      <c r="G539" s="164"/>
      <c r="H539" s="162"/>
      <c r="I539" s="163"/>
      <c r="J539" s="163"/>
      <c r="K539" s="163"/>
      <c r="L539" s="163"/>
      <c r="M539" s="164"/>
      <c r="N539" s="162"/>
      <c r="O539" s="163"/>
      <c r="P539" s="163"/>
      <c r="Q539" s="163"/>
      <c r="R539" s="163"/>
      <c r="S539" s="164"/>
      <c r="T539" s="57"/>
    </row>
    <row r="540" spans="1:20">
      <c r="A540" s="57"/>
      <c r="B540" s="162"/>
      <c r="C540" s="163"/>
      <c r="D540" s="163"/>
      <c r="E540" s="163"/>
      <c r="F540" s="163"/>
      <c r="G540" s="164"/>
      <c r="H540" s="162"/>
      <c r="I540" s="163"/>
      <c r="J540" s="163"/>
      <c r="K540" s="163"/>
      <c r="L540" s="163"/>
      <c r="M540" s="164"/>
      <c r="N540" s="162"/>
      <c r="O540" s="163"/>
      <c r="P540" s="163"/>
      <c r="Q540" s="163"/>
      <c r="R540" s="163"/>
      <c r="S540" s="164"/>
      <c r="T540" s="57"/>
    </row>
    <row r="541" spans="1:20">
      <c r="A541" s="57"/>
      <c r="B541" s="162"/>
      <c r="C541" s="163"/>
      <c r="D541" s="163"/>
      <c r="E541" s="163"/>
      <c r="F541" s="163"/>
      <c r="G541" s="164"/>
      <c r="H541" s="162"/>
      <c r="I541" s="163"/>
      <c r="J541" s="163"/>
      <c r="K541" s="163"/>
      <c r="L541" s="163"/>
      <c r="M541" s="164"/>
      <c r="N541" s="162"/>
      <c r="O541" s="163"/>
      <c r="P541" s="163"/>
      <c r="Q541" s="163"/>
      <c r="R541" s="163"/>
      <c r="S541" s="164"/>
      <c r="T541" s="57"/>
    </row>
    <row r="542" spans="1:20">
      <c r="A542" s="57"/>
      <c r="B542" s="162"/>
      <c r="C542" s="163"/>
      <c r="D542" s="163"/>
      <c r="E542" s="163"/>
      <c r="F542" s="163"/>
      <c r="G542" s="164"/>
      <c r="H542" s="162"/>
      <c r="I542" s="163"/>
      <c r="J542" s="163"/>
      <c r="K542" s="163"/>
      <c r="L542" s="163"/>
      <c r="M542" s="164"/>
      <c r="N542" s="162"/>
      <c r="O542" s="163"/>
      <c r="P542" s="163"/>
      <c r="Q542" s="163"/>
      <c r="R542" s="163"/>
      <c r="S542" s="164"/>
      <c r="T542" s="57"/>
    </row>
    <row r="543" spans="1:20">
      <c r="A543" s="57"/>
      <c r="B543" s="162"/>
      <c r="C543" s="163"/>
      <c r="D543" s="163"/>
      <c r="E543" s="163"/>
      <c r="F543" s="163"/>
      <c r="G543" s="164"/>
      <c r="H543" s="162"/>
      <c r="I543" s="163"/>
      <c r="J543" s="163"/>
      <c r="K543" s="163"/>
      <c r="L543" s="163"/>
      <c r="M543" s="164"/>
      <c r="N543" s="162"/>
      <c r="O543" s="163"/>
      <c r="P543" s="163"/>
      <c r="Q543" s="163"/>
      <c r="R543" s="163"/>
      <c r="S543" s="164"/>
      <c r="T543" s="57"/>
    </row>
    <row r="544" spans="1:20">
      <c r="A544" s="57"/>
      <c r="B544" s="162"/>
      <c r="C544" s="163"/>
      <c r="D544" s="163"/>
      <c r="E544" s="163"/>
      <c r="F544" s="163"/>
      <c r="G544" s="164"/>
      <c r="H544" s="162"/>
      <c r="I544" s="163"/>
      <c r="J544" s="163"/>
      <c r="K544" s="163"/>
      <c r="L544" s="163"/>
      <c r="M544" s="164"/>
      <c r="N544" s="162"/>
      <c r="O544" s="163"/>
      <c r="P544" s="163"/>
      <c r="Q544" s="163"/>
      <c r="R544" s="163"/>
      <c r="S544" s="164"/>
      <c r="T544" s="57"/>
    </row>
    <row r="545" spans="1:20">
      <c r="A545" s="57"/>
      <c r="B545" s="162"/>
      <c r="C545" s="163"/>
      <c r="D545" s="163"/>
      <c r="E545" s="163"/>
      <c r="F545" s="163"/>
      <c r="G545" s="164"/>
      <c r="H545" s="162"/>
      <c r="I545" s="163"/>
      <c r="J545" s="163"/>
      <c r="K545" s="163"/>
      <c r="L545" s="163"/>
      <c r="M545" s="164"/>
      <c r="N545" s="162"/>
      <c r="O545" s="163"/>
      <c r="P545" s="163"/>
      <c r="Q545" s="163"/>
      <c r="R545" s="163"/>
      <c r="S545" s="164"/>
      <c r="T545" s="57"/>
    </row>
    <row r="546" spans="1:20">
      <c r="A546" s="57"/>
      <c r="B546" s="162"/>
      <c r="C546" s="163"/>
      <c r="D546" s="163"/>
      <c r="E546" s="163"/>
      <c r="F546" s="163"/>
      <c r="G546" s="164"/>
      <c r="H546" s="162"/>
      <c r="I546" s="163"/>
      <c r="J546" s="163"/>
      <c r="K546" s="163"/>
      <c r="L546" s="163"/>
      <c r="M546" s="164"/>
      <c r="N546" s="162"/>
      <c r="O546" s="163"/>
      <c r="P546" s="163"/>
      <c r="Q546" s="163"/>
      <c r="R546" s="163"/>
      <c r="S546" s="164"/>
      <c r="T546" s="57"/>
    </row>
    <row r="547" spans="1:20">
      <c r="A547" s="57"/>
      <c r="B547" s="162"/>
      <c r="C547" s="163"/>
      <c r="D547" s="163"/>
      <c r="E547" s="163"/>
      <c r="F547" s="163"/>
      <c r="G547" s="164"/>
      <c r="H547" s="162"/>
      <c r="I547" s="163"/>
      <c r="J547" s="163"/>
      <c r="K547" s="163"/>
      <c r="L547" s="163"/>
      <c r="M547" s="164"/>
      <c r="N547" s="162"/>
      <c r="O547" s="163"/>
      <c r="P547" s="163"/>
      <c r="Q547" s="163"/>
      <c r="R547" s="163"/>
      <c r="S547" s="164"/>
      <c r="T547" s="57"/>
    </row>
    <row r="548" spans="1:20">
      <c r="A548" s="57"/>
      <c r="B548" s="162"/>
      <c r="C548" s="163"/>
      <c r="D548" s="163"/>
      <c r="E548" s="163"/>
      <c r="F548" s="163"/>
      <c r="G548" s="164"/>
      <c r="H548" s="162"/>
      <c r="I548" s="163"/>
      <c r="J548" s="163"/>
      <c r="K548" s="163"/>
      <c r="L548" s="163"/>
      <c r="M548" s="164"/>
      <c r="N548" s="162"/>
      <c r="O548" s="163"/>
      <c r="P548" s="163"/>
      <c r="Q548" s="163"/>
      <c r="R548" s="163"/>
      <c r="S548" s="164"/>
      <c r="T548" s="57"/>
    </row>
    <row r="549" spans="1:20">
      <c r="A549" s="57"/>
      <c r="B549" s="162"/>
      <c r="C549" s="163"/>
      <c r="D549" s="163"/>
      <c r="E549" s="163"/>
      <c r="F549" s="163"/>
      <c r="G549" s="164"/>
      <c r="H549" s="162"/>
      <c r="I549" s="163"/>
      <c r="J549" s="163"/>
      <c r="K549" s="163"/>
      <c r="L549" s="163"/>
      <c r="M549" s="164"/>
      <c r="N549" s="162"/>
      <c r="O549" s="163"/>
      <c r="P549" s="163"/>
      <c r="Q549" s="163"/>
      <c r="R549" s="163"/>
      <c r="S549" s="164"/>
      <c r="T549" s="57"/>
    </row>
    <row r="550" spans="1:20">
      <c r="A550" s="57"/>
      <c r="B550" s="162"/>
      <c r="C550" s="163"/>
      <c r="D550" s="163"/>
      <c r="E550" s="163"/>
      <c r="F550" s="163"/>
      <c r="G550" s="164"/>
      <c r="H550" s="162"/>
      <c r="I550" s="163"/>
      <c r="J550" s="163"/>
      <c r="K550" s="163"/>
      <c r="L550" s="163"/>
      <c r="M550" s="164"/>
      <c r="N550" s="162"/>
      <c r="O550" s="163"/>
      <c r="P550" s="163"/>
      <c r="Q550" s="163"/>
      <c r="R550" s="163"/>
      <c r="S550" s="164"/>
      <c r="T550" s="57"/>
    </row>
    <row r="551" spans="1:20">
      <c r="A551" s="57"/>
      <c r="B551" s="165"/>
      <c r="C551" s="166"/>
      <c r="D551" s="166"/>
      <c r="E551" s="166"/>
      <c r="F551" s="166"/>
      <c r="G551" s="167"/>
      <c r="H551" s="165"/>
      <c r="I551" s="166"/>
      <c r="J551" s="166"/>
      <c r="K551" s="166"/>
      <c r="L551" s="166"/>
      <c r="M551" s="167"/>
      <c r="N551" s="165"/>
      <c r="O551" s="166"/>
      <c r="P551" s="166"/>
      <c r="Q551" s="166"/>
      <c r="R551" s="166"/>
      <c r="S551" s="167"/>
      <c r="T551" s="57"/>
    </row>
    <row r="552" spans="1:20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</row>
    <row r="553" spans="1:20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</row>
    <row r="554" spans="1:20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</row>
    <row r="555" spans="1:20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</row>
    <row r="556" spans="1:20" ht="18.600000000000001">
      <c r="A556" s="57"/>
      <c r="B556" s="147" t="s">
        <v>104</v>
      </c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57"/>
    </row>
    <row r="557" spans="1:20">
      <c r="A557" s="57"/>
      <c r="B557" s="148" t="s">
        <v>81</v>
      </c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57"/>
    </row>
    <row r="558" spans="1:20">
      <c r="A558" s="57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57"/>
    </row>
    <row r="559" spans="1:20">
      <c r="A559" s="57"/>
      <c r="B559" s="149" t="s">
        <v>82</v>
      </c>
      <c r="C559" s="149"/>
      <c r="D559" s="149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57"/>
    </row>
    <row r="560" spans="1:20">
      <c r="A560" s="57"/>
      <c r="B560" s="151" t="s">
        <v>83</v>
      </c>
      <c r="C560" s="152"/>
      <c r="D560" s="152"/>
      <c r="E560" s="152"/>
      <c r="F560" s="152"/>
      <c r="G560" s="153"/>
      <c r="H560" s="151" t="s">
        <v>84</v>
      </c>
      <c r="I560" s="152"/>
      <c r="J560" s="152"/>
      <c r="K560" s="152"/>
      <c r="L560" s="152"/>
      <c r="M560" s="153"/>
      <c r="N560" s="151" t="s">
        <v>85</v>
      </c>
      <c r="O560" s="152"/>
      <c r="P560" s="152"/>
      <c r="Q560" s="152"/>
      <c r="R560" s="152"/>
      <c r="S560" s="153"/>
      <c r="T560" s="57"/>
    </row>
    <row r="561" spans="1:20">
      <c r="A561" s="57"/>
      <c r="B561" s="154"/>
      <c r="C561" s="155"/>
      <c r="D561" s="155"/>
      <c r="E561" s="155"/>
      <c r="F561" s="155"/>
      <c r="G561" s="156"/>
      <c r="H561" s="154"/>
      <c r="I561" s="155"/>
      <c r="J561" s="155"/>
      <c r="K561" s="155"/>
      <c r="L561" s="155"/>
      <c r="M561" s="156"/>
      <c r="N561" s="154"/>
      <c r="O561" s="155"/>
      <c r="P561" s="155"/>
      <c r="Q561" s="155"/>
      <c r="R561" s="155"/>
      <c r="S561" s="156"/>
      <c r="T561" s="57"/>
    </row>
    <row r="562" spans="1:20">
      <c r="A562" s="57"/>
      <c r="B562" s="159"/>
      <c r="C562" s="160"/>
      <c r="D562" s="160"/>
      <c r="E562" s="160"/>
      <c r="F562" s="160"/>
      <c r="G562" s="161"/>
      <c r="H562" s="159"/>
      <c r="I562" s="160"/>
      <c r="J562" s="160"/>
      <c r="K562" s="160"/>
      <c r="L562" s="160"/>
      <c r="M562" s="161"/>
      <c r="N562" s="159"/>
      <c r="O562" s="160"/>
      <c r="P562" s="160"/>
      <c r="Q562" s="160"/>
      <c r="R562" s="160"/>
      <c r="S562" s="161"/>
      <c r="T562" s="57"/>
    </row>
    <row r="563" spans="1:20">
      <c r="A563" s="57"/>
      <c r="B563" s="162"/>
      <c r="C563" s="163"/>
      <c r="D563" s="163"/>
      <c r="E563" s="163"/>
      <c r="F563" s="163"/>
      <c r="G563" s="164"/>
      <c r="H563" s="162"/>
      <c r="I563" s="163"/>
      <c r="J563" s="163"/>
      <c r="K563" s="163"/>
      <c r="L563" s="163"/>
      <c r="M563" s="164"/>
      <c r="N563" s="162"/>
      <c r="O563" s="163"/>
      <c r="P563" s="163"/>
      <c r="Q563" s="163"/>
      <c r="R563" s="163"/>
      <c r="S563" s="164"/>
      <c r="T563" s="57"/>
    </row>
    <row r="564" spans="1:20">
      <c r="A564" s="57"/>
      <c r="B564" s="162"/>
      <c r="C564" s="163"/>
      <c r="D564" s="163"/>
      <c r="E564" s="163"/>
      <c r="F564" s="163"/>
      <c r="G564" s="164"/>
      <c r="H564" s="162"/>
      <c r="I564" s="163"/>
      <c r="J564" s="163"/>
      <c r="K564" s="163"/>
      <c r="L564" s="163"/>
      <c r="M564" s="164"/>
      <c r="N564" s="162"/>
      <c r="O564" s="163"/>
      <c r="P564" s="163"/>
      <c r="Q564" s="163"/>
      <c r="R564" s="163"/>
      <c r="S564" s="164"/>
      <c r="T564" s="57"/>
    </row>
    <row r="565" spans="1:20">
      <c r="A565" s="57"/>
      <c r="B565" s="162"/>
      <c r="C565" s="163"/>
      <c r="D565" s="163"/>
      <c r="E565" s="163"/>
      <c r="F565" s="163"/>
      <c r="G565" s="164"/>
      <c r="H565" s="162"/>
      <c r="I565" s="163"/>
      <c r="J565" s="163"/>
      <c r="K565" s="163"/>
      <c r="L565" s="163"/>
      <c r="M565" s="164"/>
      <c r="N565" s="162"/>
      <c r="O565" s="163"/>
      <c r="P565" s="163"/>
      <c r="Q565" s="163"/>
      <c r="R565" s="163"/>
      <c r="S565" s="164"/>
      <c r="T565" s="57"/>
    </row>
    <row r="566" spans="1:20">
      <c r="A566" s="57"/>
      <c r="B566" s="162"/>
      <c r="C566" s="163"/>
      <c r="D566" s="163"/>
      <c r="E566" s="163"/>
      <c r="F566" s="163"/>
      <c r="G566" s="164"/>
      <c r="H566" s="162"/>
      <c r="I566" s="163"/>
      <c r="J566" s="163"/>
      <c r="K566" s="163"/>
      <c r="L566" s="163"/>
      <c r="M566" s="164"/>
      <c r="N566" s="162"/>
      <c r="O566" s="163"/>
      <c r="P566" s="163"/>
      <c r="Q566" s="163"/>
      <c r="R566" s="163"/>
      <c r="S566" s="164"/>
      <c r="T566" s="57"/>
    </row>
    <row r="567" spans="1:20">
      <c r="A567" s="57"/>
      <c r="B567" s="162"/>
      <c r="C567" s="163"/>
      <c r="D567" s="163"/>
      <c r="E567" s="163"/>
      <c r="F567" s="163"/>
      <c r="G567" s="164"/>
      <c r="H567" s="162"/>
      <c r="I567" s="163"/>
      <c r="J567" s="163"/>
      <c r="K567" s="163"/>
      <c r="L567" s="163"/>
      <c r="M567" s="164"/>
      <c r="N567" s="162"/>
      <c r="O567" s="163"/>
      <c r="P567" s="163"/>
      <c r="Q567" s="163"/>
      <c r="R567" s="163"/>
      <c r="S567" s="164"/>
      <c r="T567" s="57"/>
    </row>
    <row r="568" spans="1:20">
      <c r="A568" s="57"/>
      <c r="B568" s="162"/>
      <c r="C568" s="163"/>
      <c r="D568" s="163"/>
      <c r="E568" s="163"/>
      <c r="F568" s="163"/>
      <c r="G568" s="164"/>
      <c r="H568" s="162"/>
      <c r="I568" s="163"/>
      <c r="J568" s="163"/>
      <c r="K568" s="163"/>
      <c r="L568" s="163"/>
      <c r="M568" s="164"/>
      <c r="N568" s="162"/>
      <c r="O568" s="163"/>
      <c r="P568" s="163"/>
      <c r="Q568" s="163"/>
      <c r="R568" s="163"/>
      <c r="S568" s="164"/>
      <c r="T568" s="57"/>
    </row>
    <row r="569" spans="1:20">
      <c r="A569" s="57"/>
      <c r="B569" s="162"/>
      <c r="C569" s="163"/>
      <c r="D569" s="163"/>
      <c r="E569" s="163"/>
      <c r="F569" s="163"/>
      <c r="G569" s="164"/>
      <c r="H569" s="162"/>
      <c r="I569" s="163"/>
      <c r="J569" s="163"/>
      <c r="K569" s="163"/>
      <c r="L569" s="163"/>
      <c r="M569" s="164"/>
      <c r="N569" s="162"/>
      <c r="O569" s="163"/>
      <c r="P569" s="163"/>
      <c r="Q569" s="163"/>
      <c r="R569" s="163"/>
      <c r="S569" s="164"/>
      <c r="T569" s="57"/>
    </row>
    <row r="570" spans="1:20">
      <c r="A570" s="57"/>
      <c r="B570" s="162"/>
      <c r="C570" s="163"/>
      <c r="D570" s="163"/>
      <c r="E570" s="163"/>
      <c r="F570" s="163"/>
      <c r="G570" s="164"/>
      <c r="H570" s="162"/>
      <c r="I570" s="163"/>
      <c r="J570" s="163"/>
      <c r="K570" s="163"/>
      <c r="L570" s="163"/>
      <c r="M570" s="164"/>
      <c r="N570" s="162"/>
      <c r="O570" s="163"/>
      <c r="P570" s="163"/>
      <c r="Q570" s="163"/>
      <c r="R570" s="163"/>
      <c r="S570" s="164"/>
      <c r="T570" s="57"/>
    </row>
    <row r="571" spans="1:20">
      <c r="A571" s="57"/>
      <c r="B571" s="162"/>
      <c r="C571" s="163"/>
      <c r="D571" s="163"/>
      <c r="E571" s="163"/>
      <c r="F571" s="163"/>
      <c r="G571" s="164"/>
      <c r="H571" s="162"/>
      <c r="I571" s="163"/>
      <c r="J571" s="163"/>
      <c r="K571" s="163"/>
      <c r="L571" s="163"/>
      <c r="M571" s="164"/>
      <c r="N571" s="162"/>
      <c r="O571" s="163"/>
      <c r="P571" s="163"/>
      <c r="Q571" s="163"/>
      <c r="R571" s="163"/>
      <c r="S571" s="164"/>
      <c r="T571" s="57"/>
    </row>
    <row r="572" spans="1:20">
      <c r="A572" s="57"/>
      <c r="B572" s="162"/>
      <c r="C572" s="163"/>
      <c r="D572" s="163"/>
      <c r="E572" s="163"/>
      <c r="F572" s="163"/>
      <c r="G572" s="164"/>
      <c r="H572" s="162"/>
      <c r="I572" s="163"/>
      <c r="J572" s="163"/>
      <c r="K572" s="163"/>
      <c r="L572" s="163"/>
      <c r="M572" s="164"/>
      <c r="N572" s="162"/>
      <c r="O572" s="163"/>
      <c r="P572" s="163"/>
      <c r="Q572" s="163"/>
      <c r="R572" s="163"/>
      <c r="S572" s="164"/>
      <c r="T572" s="57"/>
    </row>
    <row r="573" spans="1:20">
      <c r="A573" s="57"/>
      <c r="B573" s="162"/>
      <c r="C573" s="163"/>
      <c r="D573" s="163"/>
      <c r="E573" s="163"/>
      <c r="F573" s="163"/>
      <c r="G573" s="164"/>
      <c r="H573" s="162"/>
      <c r="I573" s="163"/>
      <c r="J573" s="163"/>
      <c r="K573" s="163"/>
      <c r="L573" s="163"/>
      <c r="M573" s="164"/>
      <c r="N573" s="162"/>
      <c r="O573" s="163"/>
      <c r="P573" s="163"/>
      <c r="Q573" s="163"/>
      <c r="R573" s="163"/>
      <c r="S573" s="164"/>
      <c r="T573" s="57"/>
    </row>
    <row r="574" spans="1:20">
      <c r="A574" s="57"/>
      <c r="B574" s="162"/>
      <c r="C574" s="163"/>
      <c r="D574" s="163"/>
      <c r="E574" s="163"/>
      <c r="F574" s="163"/>
      <c r="G574" s="164"/>
      <c r="H574" s="162"/>
      <c r="I574" s="163"/>
      <c r="J574" s="163"/>
      <c r="K574" s="163"/>
      <c r="L574" s="163"/>
      <c r="M574" s="164"/>
      <c r="N574" s="162"/>
      <c r="O574" s="163"/>
      <c r="P574" s="163"/>
      <c r="Q574" s="163"/>
      <c r="R574" s="163"/>
      <c r="S574" s="164"/>
      <c r="T574" s="57"/>
    </row>
    <row r="575" spans="1:20">
      <c r="A575" s="57"/>
      <c r="B575" s="162"/>
      <c r="C575" s="163"/>
      <c r="D575" s="163"/>
      <c r="E575" s="163"/>
      <c r="F575" s="163"/>
      <c r="G575" s="164"/>
      <c r="H575" s="162"/>
      <c r="I575" s="163"/>
      <c r="J575" s="163"/>
      <c r="K575" s="163"/>
      <c r="L575" s="163"/>
      <c r="M575" s="164"/>
      <c r="N575" s="162"/>
      <c r="O575" s="163"/>
      <c r="P575" s="163"/>
      <c r="Q575" s="163"/>
      <c r="R575" s="163"/>
      <c r="S575" s="164"/>
      <c r="T575" s="57"/>
    </row>
    <row r="576" spans="1:20">
      <c r="A576" s="57"/>
      <c r="B576" s="162"/>
      <c r="C576" s="163"/>
      <c r="D576" s="163"/>
      <c r="E576" s="163"/>
      <c r="F576" s="163"/>
      <c r="G576" s="164"/>
      <c r="H576" s="162"/>
      <c r="I576" s="163"/>
      <c r="J576" s="163"/>
      <c r="K576" s="163"/>
      <c r="L576" s="163"/>
      <c r="M576" s="164"/>
      <c r="N576" s="162"/>
      <c r="O576" s="163"/>
      <c r="P576" s="163"/>
      <c r="Q576" s="163"/>
      <c r="R576" s="163"/>
      <c r="S576" s="164"/>
      <c r="T576" s="57"/>
    </row>
    <row r="577" spans="1:20">
      <c r="A577" s="57"/>
      <c r="B577" s="162"/>
      <c r="C577" s="163"/>
      <c r="D577" s="163"/>
      <c r="E577" s="163"/>
      <c r="F577" s="163"/>
      <c r="G577" s="164"/>
      <c r="H577" s="162"/>
      <c r="I577" s="163"/>
      <c r="J577" s="163"/>
      <c r="K577" s="163"/>
      <c r="L577" s="163"/>
      <c r="M577" s="164"/>
      <c r="N577" s="162"/>
      <c r="O577" s="163"/>
      <c r="P577" s="163"/>
      <c r="Q577" s="163"/>
      <c r="R577" s="163"/>
      <c r="S577" s="164"/>
      <c r="T577" s="57"/>
    </row>
    <row r="578" spans="1:20">
      <c r="A578" s="57"/>
      <c r="B578" s="162"/>
      <c r="C578" s="163"/>
      <c r="D578" s="163"/>
      <c r="E578" s="163"/>
      <c r="F578" s="163"/>
      <c r="G578" s="164"/>
      <c r="H578" s="162"/>
      <c r="I578" s="163"/>
      <c r="J578" s="163"/>
      <c r="K578" s="163"/>
      <c r="L578" s="163"/>
      <c r="M578" s="164"/>
      <c r="N578" s="162"/>
      <c r="O578" s="163"/>
      <c r="P578" s="163"/>
      <c r="Q578" s="163"/>
      <c r="R578" s="163"/>
      <c r="S578" s="164"/>
      <c r="T578" s="57"/>
    </row>
    <row r="579" spans="1:20">
      <c r="A579" s="57"/>
      <c r="B579" s="162"/>
      <c r="C579" s="163"/>
      <c r="D579" s="163"/>
      <c r="E579" s="163"/>
      <c r="F579" s="163"/>
      <c r="G579" s="164"/>
      <c r="H579" s="162"/>
      <c r="I579" s="163"/>
      <c r="J579" s="163"/>
      <c r="K579" s="163"/>
      <c r="L579" s="163"/>
      <c r="M579" s="164"/>
      <c r="N579" s="162"/>
      <c r="O579" s="163"/>
      <c r="P579" s="163"/>
      <c r="Q579" s="163"/>
      <c r="R579" s="163"/>
      <c r="S579" s="164"/>
      <c r="T579" s="57"/>
    </row>
    <row r="580" spans="1:20">
      <c r="A580" s="57"/>
      <c r="B580" s="165"/>
      <c r="C580" s="166"/>
      <c r="D580" s="166"/>
      <c r="E580" s="166"/>
      <c r="F580" s="166"/>
      <c r="G580" s="167"/>
      <c r="H580" s="165"/>
      <c r="I580" s="166"/>
      <c r="J580" s="166"/>
      <c r="K580" s="166"/>
      <c r="L580" s="166"/>
      <c r="M580" s="167"/>
      <c r="N580" s="165"/>
      <c r="O580" s="166"/>
      <c r="P580" s="166"/>
      <c r="Q580" s="166"/>
      <c r="R580" s="166"/>
      <c r="S580" s="167"/>
      <c r="T580" s="57"/>
    </row>
    <row r="581" spans="1:20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</row>
    <row r="582" spans="1:20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</row>
    <row r="583" spans="1:20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</row>
    <row r="584" spans="1:20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</row>
    <row r="585" spans="1:20" ht="18.600000000000001">
      <c r="A585" s="57"/>
      <c r="B585" s="147" t="s">
        <v>105</v>
      </c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57"/>
    </row>
    <row r="586" spans="1:20">
      <c r="A586" s="57"/>
      <c r="B586" s="148" t="s">
        <v>81</v>
      </c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57"/>
    </row>
    <row r="587" spans="1:20">
      <c r="A587" s="57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57"/>
    </row>
    <row r="588" spans="1:20">
      <c r="A588" s="57"/>
      <c r="B588" s="149" t="s">
        <v>82</v>
      </c>
      <c r="C588" s="149"/>
      <c r="D588" s="149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57"/>
    </row>
    <row r="589" spans="1:20">
      <c r="A589" s="57"/>
      <c r="B589" s="151" t="s">
        <v>83</v>
      </c>
      <c r="C589" s="152"/>
      <c r="D589" s="152"/>
      <c r="E589" s="152"/>
      <c r="F589" s="152"/>
      <c r="G589" s="153"/>
      <c r="H589" s="151" t="s">
        <v>84</v>
      </c>
      <c r="I589" s="152"/>
      <c r="J589" s="152"/>
      <c r="K589" s="152"/>
      <c r="L589" s="152"/>
      <c r="M589" s="153"/>
      <c r="N589" s="151" t="s">
        <v>85</v>
      </c>
      <c r="O589" s="152"/>
      <c r="P589" s="152"/>
      <c r="Q589" s="152"/>
      <c r="R589" s="152"/>
      <c r="S589" s="153"/>
      <c r="T589" s="57"/>
    </row>
    <row r="590" spans="1:20">
      <c r="A590" s="57"/>
      <c r="B590" s="154"/>
      <c r="C590" s="155"/>
      <c r="D590" s="155"/>
      <c r="E590" s="155"/>
      <c r="F590" s="155"/>
      <c r="G590" s="156"/>
      <c r="H590" s="154"/>
      <c r="I590" s="155"/>
      <c r="J590" s="155"/>
      <c r="K590" s="155"/>
      <c r="L590" s="155"/>
      <c r="M590" s="156"/>
      <c r="N590" s="154"/>
      <c r="O590" s="155"/>
      <c r="P590" s="155"/>
      <c r="Q590" s="155"/>
      <c r="R590" s="155"/>
      <c r="S590" s="156"/>
      <c r="T590" s="57"/>
    </row>
    <row r="591" spans="1:20">
      <c r="A591" s="57"/>
      <c r="B591" s="159"/>
      <c r="C591" s="160"/>
      <c r="D591" s="160"/>
      <c r="E591" s="160"/>
      <c r="F591" s="160"/>
      <c r="G591" s="161"/>
      <c r="H591" s="159"/>
      <c r="I591" s="160"/>
      <c r="J591" s="160"/>
      <c r="K591" s="160"/>
      <c r="L591" s="160"/>
      <c r="M591" s="161"/>
      <c r="N591" s="159"/>
      <c r="O591" s="160"/>
      <c r="P591" s="160"/>
      <c r="Q591" s="160"/>
      <c r="R591" s="160"/>
      <c r="S591" s="161"/>
      <c r="T591" s="57"/>
    </row>
    <row r="592" spans="1:20">
      <c r="A592" s="57"/>
      <c r="B592" s="162"/>
      <c r="C592" s="163"/>
      <c r="D592" s="163"/>
      <c r="E592" s="163"/>
      <c r="F592" s="163"/>
      <c r="G592" s="164"/>
      <c r="H592" s="162"/>
      <c r="I592" s="163"/>
      <c r="J592" s="163"/>
      <c r="K592" s="163"/>
      <c r="L592" s="163"/>
      <c r="M592" s="164"/>
      <c r="N592" s="162"/>
      <c r="O592" s="163"/>
      <c r="P592" s="163"/>
      <c r="Q592" s="163"/>
      <c r="R592" s="163"/>
      <c r="S592" s="164"/>
      <c r="T592" s="57"/>
    </row>
    <row r="593" spans="1:20">
      <c r="A593" s="57"/>
      <c r="B593" s="162"/>
      <c r="C593" s="163"/>
      <c r="D593" s="163"/>
      <c r="E593" s="163"/>
      <c r="F593" s="163"/>
      <c r="G593" s="164"/>
      <c r="H593" s="162"/>
      <c r="I593" s="163"/>
      <c r="J593" s="163"/>
      <c r="K593" s="163"/>
      <c r="L593" s="163"/>
      <c r="M593" s="164"/>
      <c r="N593" s="162"/>
      <c r="O593" s="163"/>
      <c r="P593" s="163"/>
      <c r="Q593" s="163"/>
      <c r="R593" s="163"/>
      <c r="S593" s="164"/>
      <c r="T593" s="57"/>
    </row>
    <row r="594" spans="1:20">
      <c r="A594" s="57"/>
      <c r="B594" s="162"/>
      <c r="C594" s="163"/>
      <c r="D594" s="163"/>
      <c r="E594" s="163"/>
      <c r="F594" s="163"/>
      <c r="G594" s="164"/>
      <c r="H594" s="162"/>
      <c r="I594" s="163"/>
      <c r="J594" s="163"/>
      <c r="K594" s="163"/>
      <c r="L594" s="163"/>
      <c r="M594" s="164"/>
      <c r="N594" s="162"/>
      <c r="O594" s="163"/>
      <c r="P594" s="163"/>
      <c r="Q594" s="163"/>
      <c r="R594" s="163"/>
      <c r="S594" s="164"/>
      <c r="T594" s="57"/>
    </row>
    <row r="595" spans="1:20">
      <c r="A595" s="57"/>
      <c r="B595" s="162"/>
      <c r="C595" s="163"/>
      <c r="D595" s="163"/>
      <c r="E595" s="163"/>
      <c r="F595" s="163"/>
      <c r="G595" s="164"/>
      <c r="H595" s="162"/>
      <c r="I595" s="163"/>
      <c r="J595" s="163"/>
      <c r="K595" s="163"/>
      <c r="L595" s="163"/>
      <c r="M595" s="164"/>
      <c r="N595" s="162"/>
      <c r="O595" s="163"/>
      <c r="P595" s="163"/>
      <c r="Q595" s="163"/>
      <c r="R595" s="163"/>
      <c r="S595" s="164"/>
      <c r="T595" s="57"/>
    </row>
    <row r="596" spans="1:20">
      <c r="A596" s="57"/>
      <c r="B596" s="162"/>
      <c r="C596" s="163"/>
      <c r="D596" s="163"/>
      <c r="E596" s="163"/>
      <c r="F596" s="163"/>
      <c r="G596" s="164"/>
      <c r="H596" s="162"/>
      <c r="I596" s="163"/>
      <c r="J596" s="163"/>
      <c r="K596" s="163"/>
      <c r="L596" s="163"/>
      <c r="M596" s="164"/>
      <c r="N596" s="162"/>
      <c r="O596" s="163"/>
      <c r="P596" s="163"/>
      <c r="Q596" s="163"/>
      <c r="R596" s="163"/>
      <c r="S596" s="164"/>
      <c r="T596" s="57"/>
    </row>
    <row r="597" spans="1:20">
      <c r="A597" s="57"/>
      <c r="B597" s="162"/>
      <c r="C597" s="163"/>
      <c r="D597" s="163"/>
      <c r="E597" s="163"/>
      <c r="F597" s="163"/>
      <c r="G597" s="164"/>
      <c r="H597" s="162"/>
      <c r="I597" s="163"/>
      <c r="J597" s="163"/>
      <c r="K597" s="163"/>
      <c r="L597" s="163"/>
      <c r="M597" s="164"/>
      <c r="N597" s="162"/>
      <c r="O597" s="163"/>
      <c r="P597" s="163"/>
      <c r="Q597" s="163"/>
      <c r="R597" s="163"/>
      <c r="S597" s="164"/>
      <c r="T597" s="57"/>
    </row>
    <row r="598" spans="1:20">
      <c r="A598" s="57"/>
      <c r="B598" s="162"/>
      <c r="C598" s="163"/>
      <c r="D598" s="163"/>
      <c r="E598" s="163"/>
      <c r="F598" s="163"/>
      <c r="G598" s="164"/>
      <c r="H598" s="162"/>
      <c r="I598" s="163"/>
      <c r="J598" s="163"/>
      <c r="K598" s="163"/>
      <c r="L598" s="163"/>
      <c r="M598" s="164"/>
      <c r="N598" s="162"/>
      <c r="O598" s="163"/>
      <c r="P598" s="163"/>
      <c r="Q598" s="163"/>
      <c r="R598" s="163"/>
      <c r="S598" s="164"/>
      <c r="T598" s="57"/>
    </row>
    <row r="599" spans="1:20">
      <c r="A599" s="57"/>
      <c r="B599" s="162"/>
      <c r="C599" s="163"/>
      <c r="D599" s="163"/>
      <c r="E599" s="163"/>
      <c r="F599" s="163"/>
      <c r="G599" s="164"/>
      <c r="H599" s="162"/>
      <c r="I599" s="163"/>
      <c r="J599" s="163"/>
      <c r="K599" s="163"/>
      <c r="L599" s="163"/>
      <c r="M599" s="164"/>
      <c r="N599" s="162"/>
      <c r="O599" s="163"/>
      <c r="P599" s="163"/>
      <c r="Q599" s="163"/>
      <c r="R599" s="163"/>
      <c r="S599" s="164"/>
      <c r="T599" s="57"/>
    </row>
    <row r="600" spans="1:20">
      <c r="A600" s="57"/>
      <c r="B600" s="162"/>
      <c r="C600" s="163"/>
      <c r="D600" s="163"/>
      <c r="E600" s="163"/>
      <c r="F600" s="163"/>
      <c r="G600" s="164"/>
      <c r="H600" s="162"/>
      <c r="I600" s="163"/>
      <c r="J600" s="163"/>
      <c r="K600" s="163"/>
      <c r="L600" s="163"/>
      <c r="M600" s="164"/>
      <c r="N600" s="162"/>
      <c r="O600" s="163"/>
      <c r="P600" s="163"/>
      <c r="Q600" s="163"/>
      <c r="R600" s="163"/>
      <c r="S600" s="164"/>
      <c r="T600" s="57"/>
    </row>
    <row r="601" spans="1:20">
      <c r="A601" s="57"/>
      <c r="B601" s="162"/>
      <c r="C601" s="163"/>
      <c r="D601" s="163"/>
      <c r="E601" s="163"/>
      <c r="F601" s="163"/>
      <c r="G601" s="164"/>
      <c r="H601" s="162"/>
      <c r="I601" s="163"/>
      <c r="J601" s="163"/>
      <c r="K601" s="163"/>
      <c r="L601" s="163"/>
      <c r="M601" s="164"/>
      <c r="N601" s="162"/>
      <c r="O601" s="163"/>
      <c r="P601" s="163"/>
      <c r="Q601" s="163"/>
      <c r="R601" s="163"/>
      <c r="S601" s="164"/>
      <c r="T601" s="57"/>
    </row>
    <row r="602" spans="1:20">
      <c r="A602" s="57"/>
      <c r="B602" s="162"/>
      <c r="C602" s="163"/>
      <c r="D602" s="163"/>
      <c r="E602" s="163"/>
      <c r="F602" s="163"/>
      <c r="G602" s="164"/>
      <c r="H602" s="162"/>
      <c r="I602" s="163"/>
      <c r="J602" s="163"/>
      <c r="K602" s="163"/>
      <c r="L602" s="163"/>
      <c r="M602" s="164"/>
      <c r="N602" s="162"/>
      <c r="O602" s="163"/>
      <c r="P602" s="163"/>
      <c r="Q602" s="163"/>
      <c r="R602" s="163"/>
      <c r="S602" s="164"/>
      <c r="T602" s="57"/>
    </row>
    <row r="603" spans="1:20">
      <c r="A603" s="57"/>
      <c r="B603" s="162"/>
      <c r="C603" s="163"/>
      <c r="D603" s="163"/>
      <c r="E603" s="163"/>
      <c r="F603" s="163"/>
      <c r="G603" s="164"/>
      <c r="H603" s="162"/>
      <c r="I603" s="163"/>
      <c r="J603" s="163"/>
      <c r="K603" s="163"/>
      <c r="L603" s="163"/>
      <c r="M603" s="164"/>
      <c r="N603" s="162"/>
      <c r="O603" s="163"/>
      <c r="P603" s="163"/>
      <c r="Q603" s="163"/>
      <c r="R603" s="163"/>
      <c r="S603" s="164"/>
      <c r="T603" s="57"/>
    </row>
    <row r="604" spans="1:20">
      <c r="A604" s="57"/>
      <c r="B604" s="162"/>
      <c r="C604" s="163"/>
      <c r="D604" s="163"/>
      <c r="E604" s="163"/>
      <c r="F604" s="163"/>
      <c r="G604" s="164"/>
      <c r="H604" s="162"/>
      <c r="I604" s="163"/>
      <c r="J604" s="163"/>
      <c r="K604" s="163"/>
      <c r="L604" s="163"/>
      <c r="M604" s="164"/>
      <c r="N604" s="162"/>
      <c r="O604" s="163"/>
      <c r="P604" s="163"/>
      <c r="Q604" s="163"/>
      <c r="R604" s="163"/>
      <c r="S604" s="164"/>
      <c r="T604" s="57"/>
    </row>
    <row r="605" spans="1:20">
      <c r="A605" s="57"/>
      <c r="B605" s="162"/>
      <c r="C605" s="163"/>
      <c r="D605" s="163"/>
      <c r="E605" s="163"/>
      <c r="F605" s="163"/>
      <c r="G605" s="164"/>
      <c r="H605" s="162"/>
      <c r="I605" s="163"/>
      <c r="J605" s="163"/>
      <c r="K605" s="163"/>
      <c r="L605" s="163"/>
      <c r="M605" s="164"/>
      <c r="N605" s="162"/>
      <c r="O605" s="163"/>
      <c r="P605" s="163"/>
      <c r="Q605" s="163"/>
      <c r="R605" s="163"/>
      <c r="S605" s="164"/>
      <c r="T605" s="57"/>
    </row>
    <row r="606" spans="1:20">
      <c r="A606" s="57"/>
      <c r="B606" s="162"/>
      <c r="C606" s="163"/>
      <c r="D606" s="163"/>
      <c r="E606" s="163"/>
      <c r="F606" s="163"/>
      <c r="G606" s="164"/>
      <c r="H606" s="162"/>
      <c r="I606" s="163"/>
      <c r="J606" s="163"/>
      <c r="K606" s="163"/>
      <c r="L606" s="163"/>
      <c r="M606" s="164"/>
      <c r="N606" s="162"/>
      <c r="O606" s="163"/>
      <c r="P606" s="163"/>
      <c r="Q606" s="163"/>
      <c r="R606" s="163"/>
      <c r="S606" s="164"/>
      <c r="T606" s="57"/>
    </row>
    <row r="607" spans="1:20">
      <c r="A607" s="57"/>
      <c r="B607" s="162"/>
      <c r="C607" s="163"/>
      <c r="D607" s="163"/>
      <c r="E607" s="163"/>
      <c r="F607" s="163"/>
      <c r="G607" s="164"/>
      <c r="H607" s="162"/>
      <c r="I607" s="163"/>
      <c r="J607" s="163"/>
      <c r="K607" s="163"/>
      <c r="L607" s="163"/>
      <c r="M607" s="164"/>
      <c r="N607" s="162"/>
      <c r="O607" s="163"/>
      <c r="P607" s="163"/>
      <c r="Q607" s="163"/>
      <c r="R607" s="163"/>
      <c r="S607" s="164"/>
      <c r="T607" s="57"/>
    </row>
    <row r="608" spans="1:20">
      <c r="A608" s="57"/>
      <c r="B608" s="162"/>
      <c r="C608" s="163"/>
      <c r="D608" s="163"/>
      <c r="E608" s="163"/>
      <c r="F608" s="163"/>
      <c r="G608" s="164"/>
      <c r="H608" s="162"/>
      <c r="I608" s="163"/>
      <c r="J608" s="163"/>
      <c r="K608" s="163"/>
      <c r="L608" s="163"/>
      <c r="M608" s="164"/>
      <c r="N608" s="162"/>
      <c r="O608" s="163"/>
      <c r="P608" s="163"/>
      <c r="Q608" s="163"/>
      <c r="R608" s="163"/>
      <c r="S608" s="164"/>
      <c r="T608" s="57"/>
    </row>
    <row r="609" spans="1:20">
      <c r="A609" s="57"/>
      <c r="B609" s="165"/>
      <c r="C609" s="166"/>
      <c r="D609" s="166"/>
      <c r="E609" s="166"/>
      <c r="F609" s="166"/>
      <c r="G609" s="167"/>
      <c r="H609" s="165"/>
      <c r="I609" s="166"/>
      <c r="J609" s="166"/>
      <c r="K609" s="166"/>
      <c r="L609" s="166"/>
      <c r="M609" s="167"/>
      <c r="N609" s="165"/>
      <c r="O609" s="166"/>
      <c r="P609" s="166"/>
      <c r="Q609" s="166"/>
      <c r="R609" s="166"/>
      <c r="S609" s="167"/>
      <c r="T609" s="57"/>
    </row>
    <row r="610" spans="1:20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</row>
    <row r="611" spans="1:20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</row>
    <row r="612" spans="1:20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</row>
    <row r="613" spans="1:20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</row>
    <row r="614" spans="1:20" ht="18.600000000000001">
      <c r="A614" s="57"/>
      <c r="B614" s="147" t="s">
        <v>106</v>
      </c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57"/>
    </row>
    <row r="615" spans="1:20">
      <c r="A615" s="57"/>
      <c r="B615" s="148" t="s">
        <v>81</v>
      </c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57"/>
    </row>
    <row r="616" spans="1:20">
      <c r="A616" s="57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57"/>
    </row>
    <row r="617" spans="1:20">
      <c r="A617" s="57"/>
      <c r="B617" s="149" t="s">
        <v>82</v>
      </c>
      <c r="C617" s="149"/>
      <c r="D617" s="149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57"/>
    </row>
    <row r="618" spans="1:20">
      <c r="A618" s="57"/>
      <c r="B618" s="151" t="s">
        <v>83</v>
      </c>
      <c r="C618" s="152"/>
      <c r="D618" s="152"/>
      <c r="E618" s="152"/>
      <c r="F618" s="152"/>
      <c r="G618" s="153"/>
      <c r="H618" s="151" t="s">
        <v>84</v>
      </c>
      <c r="I618" s="152"/>
      <c r="J618" s="152"/>
      <c r="K618" s="152"/>
      <c r="L618" s="152"/>
      <c r="M618" s="153"/>
      <c r="N618" s="151" t="s">
        <v>85</v>
      </c>
      <c r="O618" s="152"/>
      <c r="P618" s="152"/>
      <c r="Q618" s="152"/>
      <c r="R618" s="152"/>
      <c r="S618" s="153"/>
      <c r="T618" s="57"/>
    </row>
    <row r="619" spans="1:20">
      <c r="A619" s="57"/>
      <c r="B619" s="154"/>
      <c r="C619" s="155"/>
      <c r="D619" s="155"/>
      <c r="E619" s="155"/>
      <c r="F619" s="155"/>
      <c r="G619" s="156"/>
      <c r="H619" s="154"/>
      <c r="I619" s="155"/>
      <c r="J619" s="155"/>
      <c r="K619" s="155"/>
      <c r="L619" s="155"/>
      <c r="M619" s="156"/>
      <c r="N619" s="154"/>
      <c r="O619" s="155"/>
      <c r="P619" s="155"/>
      <c r="Q619" s="155"/>
      <c r="R619" s="155"/>
      <c r="S619" s="156"/>
      <c r="T619" s="57"/>
    </row>
    <row r="620" spans="1:20">
      <c r="A620" s="57"/>
      <c r="B620" s="159"/>
      <c r="C620" s="160"/>
      <c r="D620" s="160"/>
      <c r="E620" s="160"/>
      <c r="F620" s="160"/>
      <c r="G620" s="161"/>
      <c r="H620" s="159"/>
      <c r="I620" s="160"/>
      <c r="J620" s="160"/>
      <c r="K620" s="160"/>
      <c r="L620" s="160"/>
      <c r="M620" s="161"/>
      <c r="N620" s="159"/>
      <c r="O620" s="160"/>
      <c r="P620" s="160"/>
      <c r="Q620" s="160"/>
      <c r="R620" s="160"/>
      <c r="S620" s="161"/>
      <c r="T620" s="57"/>
    </row>
    <row r="621" spans="1:20">
      <c r="A621" s="57"/>
      <c r="B621" s="162"/>
      <c r="C621" s="163"/>
      <c r="D621" s="163"/>
      <c r="E621" s="163"/>
      <c r="F621" s="163"/>
      <c r="G621" s="164"/>
      <c r="H621" s="162"/>
      <c r="I621" s="163"/>
      <c r="J621" s="163"/>
      <c r="K621" s="163"/>
      <c r="L621" s="163"/>
      <c r="M621" s="164"/>
      <c r="N621" s="162"/>
      <c r="O621" s="163"/>
      <c r="P621" s="163"/>
      <c r="Q621" s="163"/>
      <c r="R621" s="163"/>
      <c r="S621" s="164"/>
      <c r="T621" s="57"/>
    </row>
    <row r="622" spans="1:20">
      <c r="A622" s="57"/>
      <c r="B622" s="162"/>
      <c r="C622" s="163"/>
      <c r="D622" s="163"/>
      <c r="E622" s="163"/>
      <c r="F622" s="163"/>
      <c r="G622" s="164"/>
      <c r="H622" s="162"/>
      <c r="I622" s="163"/>
      <c r="J622" s="163"/>
      <c r="K622" s="163"/>
      <c r="L622" s="163"/>
      <c r="M622" s="164"/>
      <c r="N622" s="162"/>
      <c r="O622" s="163"/>
      <c r="P622" s="163"/>
      <c r="Q622" s="163"/>
      <c r="R622" s="163"/>
      <c r="S622" s="164"/>
      <c r="T622" s="57"/>
    </row>
    <row r="623" spans="1:20">
      <c r="A623" s="57"/>
      <c r="B623" s="162"/>
      <c r="C623" s="163"/>
      <c r="D623" s="163"/>
      <c r="E623" s="163"/>
      <c r="F623" s="163"/>
      <c r="G623" s="164"/>
      <c r="H623" s="162"/>
      <c r="I623" s="163"/>
      <c r="J623" s="163"/>
      <c r="K623" s="163"/>
      <c r="L623" s="163"/>
      <c r="M623" s="164"/>
      <c r="N623" s="162"/>
      <c r="O623" s="163"/>
      <c r="P623" s="163"/>
      <c r="Q623" s="163"/>
      <c r="R623" s="163"/>
      <c r="S623" s="164"/>
      <c r="T623" s="57"/>
    </row>
    <row r="624" spans="1:20">
      <c r="A624" s="57"/>
      <c r="B624" s="162"/>
      <c r="C624" s="163"/>
      <c r="D624" s="163"/>
      <c r="E624" s="163"/>
      <c r="F624" s="163"/>
      <c r="G624" s="164"/>
      <c r="H624" s="162"/>
      <c r="I624" s="163"/>
      <c r="J624" s="163"/>
      <c r="K624" s="163"/>
      <c r="L624" s="163"/>
      <c r="M624" s="164"/>
      <c r="N624" s="162"/>
      <c r="O624" s="163"/>
      <c r="P624" s="163"/>
      <c r="Q624" s="163"/>
      <c r="R624" s="163"/>
      <c r="S624" s="164"/>
      <c r="T624" s="57"/>
    </row>
    <row r="625" spans="1:20">
      <c r="A625" s="57"/>
      <c r="B625" s="162"/>
      <c r="C625" s="163"/>
      <c r="D625" s="163"/>
      <c r="E625" s="163"/>
      <c r="F625" s="163"/>
      <c r="G625" s="164"/>
      <c r="H625" s="162"/>
      <c r="I625" s="163"/>
      <c r="J625" s="163"/>
      <c r="K625" s="163"/>
      <c r="L625" s="163"/>
      <c r="M625" s="164"/>
      <c r="N625" s="162"/>
      <c r="O625" s="163"/>
      <c r="P625" s="163"/>
      <c r="Q625" s="163"/>
      <c r="R625" s="163"/>
      <c r="S625" s="164"/>
      <c r="T625" s="57"/>
    </row>
    <row r="626" spans="1:20">
      <c r="A626" s="57"/>
      <c r="B626" s="162"/>
      <c r="C626" s="163"/>
      <c r="D626" s="163"/>
      <c r="E626" s="163"/>
      <c r="F626" s="163"/>
      <c r="G626" s="164"/>
      <c r="H626" s="162"/>
      <c r="I626" s="163"/>
      <c r="J626" s="163"/>
      <c r="K626" s="163"/>
      <c r="L626" s="163"/>
      <c r="M626" s="164"/>
      <c r="N626" s="162"/>
      <c r="O626" s="163"/>
      <c r="P626" s="163"/>
      <c r="Q626" s="163"/>
      <c r="R626" s="163"/>
      <c r="S626" s="164"/>
      <c r="T626" s="57"/>
    </row>
    <row r="627" spans="1:20">
      <c r="A627" s="57"/>
      <c r="B627" s="162"/>
      <c r="C627" s="163"/>
      <c r="D627" s="163"/>
      <c r="E627" s="163"/>
      <c r="F627" s="163"/>
      <c r="G627" s="164"/>
      <c r="H627" s="162"/>
      <c r="I627" s="163"/>
      <c r="J627" s="163"/>
      <c r="K627" s="163"/>
      <c r="L627" s="163"/>
      <c r="M627" s="164"/>
      <c r="N627" s="162"/>
      <c r="O627" s="163"/>
      <c r="P627" s="163"/>
      <c r="Q627" s="163"/>
      <c r="R627" s="163"/>
      <c r="S627" s="164"/>
      <c r="T627" s="57"/>
    </row>
    <row r="628" spans="1:20">
      <c r="A628" s="57"/>
      <c r="B628" s="162"/>
      <c r="C628" s="163"/>
      <c r="D628" s="163"/>
      <c r="E628" s="163"/>
      <c r="F628" s="163"/>
      <c r="G628" s="164"/>
      <c r="H628" s="162"/>
      <c r="I628" s="163"/>
      <c r="J628" s="163"/>
      <c r="K628" s="163"/>
      <c r="L628" s="163"/>
      <c r="M628" s="164"/>
      <c r="N628" s="162"/>
      <c r="O628" s="163"/>
      <c r="P628" s="163"/>
      <c r="Q628" s="163"/>
      <c r="R628" s="163"/>
      <c r="S628" s="164"/>
      <c r="T628" s="57"/>
    </row>
    <row r="629" spans="1:20">
      <c r="A629" s="57"/>
      <c r="B629" s="162"/>
      <c r="C629" s="163"/>
      <c r="D629" s="163"/>
      <c r="E629" s="163"/>
      <c r="F629" s="163"/>
      <c r="G629" s="164"/>
      <c r="H629" s="162"/>
      <c r="I629" s="163"/>
      <c r="J629" s="163"/>
      <c r="K629" s="163"/>
      <c r="L629" s="163"/>
      <c r="M629" s="164"/>
      <c r="N629" s="162"/>
      <c r="O629" s="163"/>
      <c r="P629" s="163"/>
      <c r="Q629" s="163"/>
      <c r="R629" s="163"/>
      <c r="S629" s="164"/>
      <c r="T629" s="57"/>
    </row>
    <row r="630" spans="1:20">
      <c r="A630" s="57"/>
      <c r="B630" s="162"/>
      <c r="C630" s="163"/>
      <c r="D630" s="163"/>
      <c r="E630" s="163"/>
      <c r="F630" s="163"/>
      <c r="G630" s="164"/>
      <c r="H630" s="162"/>
      <c r="I630" s="163"/>
      <c r="J630" s="163"/>
      <c r="K630" s="163"/>
      <c r="L630" s="163"/>
      <c r="M630" s="164"/>
      <c r="N630" s="162"/>
      <c r="O630" s="163"/>
      <c r="P630" s="163"/>
      <c r="Q630" s="163"/>
      <c r="R630" s="163"/>
      <c r="S630" s="164"/>
      <c r="T630" s="57"/>
    </row>
    <row r="631" spans="1:20">
      <c r="A631" s="57"/>
      <c r="B631" s="162"/>
      <c r="C631" s="163"/>
      <c r="D631" s="163"/>
      <c r="E631" s="163"/>
      <c r="F631" s="163"/>
      <c r="G631" s="164"/>
      <c r="H631" s="162"/>
      <c r="I631" s="163"/>
      <c r="J631" s="163"/>
      <c r="K631" s="163"/>
      <c r="L631" s="163"/>
      <c r="M631" s="164"/>
      <c r="N631" s="162"/>
      <c r="O631" s="163"/>
      <c r="P631" s="163"/>
      <c r="Q631" s="163"/>
      <c r="R631" s="163"/>
      <c r="S631" s="164"/>
      <c r="T631" s="57"/>
    </row>
    <row r="632" spans="1:20">
      <c r="A632" s="57"/>
      <c r="B632" s="162"/>
      <c r="C632" s="163"/>
      <c r="D632" s="163"/>
      <c r="E632" s="163"/>
      <c r="F632" s="163"/>
      <c r="G632" s="164"/>
      <c r="H632" s="162"/>
      <c r="I632" s="163"/>
      <c r="J632" s="163"/>
      <c r="K632" s="163"/>
      <c r="L632" s="163"/>
      <c r="M632" s="164"/>
      <c r="N632" s="162"/>
      <c r="O632" s="163"/>
      <c r="P632" s="163"/>
      <c r="Q632" s="163"/>
      <c r="R632" s="163"/>
      <c r="S632" s="164"/>
      <c r="T632" s="57"/>
    </row>
    <row r="633" spans="1:20">
      <c r="A633" s="57"/>
      <c r="B633" s="162"/>
      <c r="C633" s="163"/>
      <c r="D633" s="163"/>
      <c r="E633" s="163"/>
      <c r="F633" s="163"/>
      <c r="G633" s="164"/>
      <c r="H633" s="162"/>
      <c r="I633" s="163"/>
      <c r="J633" s="163"/>
      <c r="K633" s="163"/>
      <c r="L633" s="163"/>
      <c r="M633" s="164"/>
      <c r="N633" s="162"/>
      <c r="O633" s="163"/>
      <c r="P633" s="163"/>
      <c r="Q633" s="163"/>
      <c r="R633" s="163"/>
      <c r="S633" s="164"/>
      <c r="T633" s="57"/>
    </row>
    <row r="634" spans="1:20">
      <c r="A634" s="57"/>
      <c r="B634" s="162"/>
      <c r="C634" s="163"/>
      <c r="D634" s="163"/>
      <c r="E634" s="163"/>
      <c r="F634" s="163"/>
      <c r="G634" s="164"/>
      <c r="H634" s="162"/>
      <c r="I634" s="163"/>
      <c r="J634" s="163"/>
      <c r="K634" s="163"/>
      <c r="L634" s="163"/>
      <c r="M634" s="164"/>
      <c r="N634" s="162"/>
      <c r="O634" s="163"/>
      <c r="P634" s="163"/>
      <c r="Q634" s="163"/>
      <c r="R634" s="163"/>
      <c r="S634" s="164"/>
      <c r="T634" s="57"/>
    </row>
    <row r="635" spans="1:20">
      <c r="A635" s="57"/>
      <c r="B635" s="162"/>
      <c r="C635" s="163"/>
      <c r="D635" s="163"/>
      <c r="E635" s="163"/>
      <c r="F635" s="163"/>
      <c r="G635" s="164"/>
      <c r="H635" s="162"/>
      <c r="I635" s="163"/>
      <c r="J635" s="163"/>
      <c r="K635" s="163"/>
      <c r="L635" s="163"/>
      <c r="M635" s="164"/>
      <c r="N635" s="162"/>
      <c r="O635" s="163"/>
      <c r="P635" s="163"/>
      <c r="Q635" s="163"/>
      <c r="R635" s="163"/>
      <c r="S635" s="164"/>
      <c r="T635" s="57"/>
    </row>
    <row r="636" spans="1:20">
      <c r="A636" s="57"/>
      <c r="B636" s="162"/>
      <c r="C636" s="163"/>
      <c r="D636" s="163"/>
      <c r="E636" s="163"/>
      <c r="F636" s="163"/>
      <c r="G636" s="164"/>
      <c r="H636" s="162"/>
      <c r="I636" s="163"/>
      <c r="J636" s="163"/>
      <c r="K636" s="163"/>
      <c r="L636" s="163"/>
      <c r="M636" s="164"/>
      <c r="N636" s="162"/>
      <c r="O636" s="163"/>
      <c r="P636" s="163"/>
      <c r="Q636" s="163"/>
      <c r="R636" s="163"/>
      <c r="S636" s="164"/>
      <c r="T636" s="57"/>
    </row>
    <row r="637" spans="1:20">
      <c r="A637" s="57"/>
      <c r="B637" s="162"/>
      <c r="C637" s="163"/>
      <c r="D637" s="163"/>
      <c r="E637" s="163"/>
      <c r="F637" s="163"/>
      <c r="G637" s="164"/>
      <c r="H637" s="162"/>
      <c r="I637" s="163"/>
      <c r="J637" s="163"/>
      <c r="K637" s="163"/>
      <c r="L637" s="163"/>
      <c r="M637" s="164"/>
      <c r="N637" s="162"/>
      <c r="O637" s="163"/>
      <c r="P637" s="163"/>
      <c r="Q637" s="163"/>
      <c r="R637" s="163"/>
      <c r="S637" s="164"/>
      <c r="T637" s="57"/>
    </row>
    <row r="638" spans="1:20">
      <c r="A638" s="57"/>
      <c r="B638" s="165"/>
      <c r="C638" s="166"/>
      <c r="D638" s="166"/>
      <c r="E638" s="166"/>
      <c r="F638" s="166"/>
      <c r="G638" s="167"/>
      <c r="H638" s="165"/>
      <c r="I638" s="166"/>
      <c r="J638" s="166"/>
      <c r="K638" s="166"/>
      <c r="L638" s="166"/>
      <c r="M638" s="167"/>
      <c r="N638" s="165"/>
      <c r="O638" s="166"/>
      <c r="P638" s="166"/>
      <c r="Q638" s="166"/>
      <c r="R638" s="166"/>
      <c r="S638" s="167"/>
      <c r="T638" s="57"/>
    </row>
    <row r="639" spans="1:20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</row>
    <row r="640" spans="1:20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</row>
    <row r="641" spans="1:20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</row>
    <row r="642" spans="1:20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</row>
    <row r="643" spans="1:20" ht="18.600000000000001">
      <c r="A643" s="57"/>
      <c r="B643" s="147" t="s">
        <v>107</v>
      </c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57"/>
    </row>
    <row r="644" spans="1:20">
      <c r="A644" s="57"/>
      <c r="B644" s="148" t="s">
        <v>81</v>
      </c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57"/>
    </row>
    <row r="645" spans="1:20">
      <c r="A645" s="57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57"/>
    </row>
    <row r="646" spans="1:20">
      <c r="A646" s="57"/>
      <c r="B646" s="149" t="s">
        <v>82</v>
      </c>
      <c r="C646" s="149"/>
      <c r="D646" s="149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57"/>
    </row>
    <row r="647" spans="1:20">
      <c r="A647" s="57"/>
      <c r="B647" s="151" t="s">
        <v>83</v>
      </c>
      <c r="C647" s="152"/>
      <c r="D647" s="152"/>
      <c r="E647" s="152"/>
      <c r="F647" s="152"/>
      <c r="G647" s="153"/>
      <c r="H647" s="151" t="s">
        <v>84</v>
      </c>
      <c r="I647" s="152"/>
      <c r="J647" s="152"/>
      <c r="K647" s="152"/>
      <c r="L647" s="152"/>
      <c r="M647" s="153"/>
      <c r="N647" s="151" t="s">
        <v>85</v>
      </c>
      <c r="O647" s="152"/>
      <c r="P647" s="152"/>
      <c r="Q647" s="152"/>
      <c r="R647" s="152"/>
      <c r="S647" s="153"/>
      <c r="T647" s="57"/>
    </row>
    <row r="648" spans="1:20">
      <c r="A648" s="57"/>
      <c r="B648" s="154"/>
      <c r="C648" s="155"/>
      <c r="D648" s="155"/>
      <c r="E648" s="155"/>
      <c r="F648" s="155"/>
      <c r="G648" s="156"/>
      <c r="H648" s="154"/>
      <c r="I648" s="155"/>
      <c r="J648" s="155"/>
      <c r="K648" s="155"/>
      <c r="L648" s="155"/>
      <c r="M648" s="156"/>
      <c r="N648" s="154"/>
      <c r="O648" s="155"/>
      <c r="P648" s="155"/>
      <c r="Q648" s="155"/>
      <c r="R648" s="155"/>
      <c r="S648" s="156"/>
      <c r="T648" s="57"/>
    </row>
    <row r="649" spans="1:20">
      <c r="A649" s="57"/>
      <c r="B649" s="159"/>
      <c r="C649" s="160"/>
      <c r="D649" s="160"/>
      <c r="E649" s="160"/>
      <c r="F649" s="160"/>
      <c r="G649" s="161"/>
      <c r="H649" s="159"/>
      <c r="I649" s="160"/>
      <c r="J649" s="160"/>
      <c r="K649" s="160"/>
      <c r="L649" s="160"/>
      <c r="M649" s="161"/>
      <c r="N649" s="159"/>
      <c r="O649" s="160"/>
      <c r="P649" s="160"/>
      <c r="Q649" s="160"/>
      <c r="R649" s="160"/>
      <c r="S649" s="161"/>
      <c r="T649" s="57"/>
    </row>
    <row r="650" spans="1:20">
      <c r="A650" s="57"/>
      <c r="B650" s="162"/>
      <c r="C650" s="163"/>
      <c r="D650" s="163"/>
      <c r="E650" s="163"/>
      <c r="F650" s="163"/>
      <c r="G650" s="164"/>
      <c r="H650" s="162"/>
      <c r="I650" s="163"/>
      <c r="J650" s="163"/>
      <c r="K650" s="163"/>
      <c r="L650" s="163"/>
      <c r="M650" s="164"/>
      <c r="N650" s="162"/>
      <c r="O650" s="163"/>
      <c r="P650" s="163"/>
      <c r="Q650" s="163"/>
      <c r="R650" s="163"/>
      <c r="S650" s="164"/>
      <c r="T650" s="57"/>
    </row>
    <row r="651" spans="1:20">
      <c r="A651" s="57"/>
      <c r="B651" s="162"/>
      <c r="C651" s="163"/>
      <c r="D651" s="163"/>
      <c r="E651" s="163"/>
      <c r="F651" s="163"/>
      <c r="G651" s="164"/>
      <c r="H651" s="162"/>
      <c r="I651" s="163"/>
      <c r="J651" s="163"/>
      <c r="K651" s="163"/>
      <c r="L651" s="163"/>
      <c r="M651" s="164"/>
      <c r="N651" s="162"/>
      <c r="O651" s="163"/>
      <c r="P651" s="163"/>
      <c r="Q651" s="163"/>
      <c r="R651" s="163"/>
      <c r="S651" s="164"/>
      <c r="T651" s="57"/>
    </row>
    <row r="652" spans="1:20">
      <c r="A652" s="57"/>
      <c r="B652" s="162"/>
      <c r="C652" s="163"/>
      <c r="D652" s="163"/>
      <c r="E652" s="163"/>
      <c r="F652" s="163"/>
      <c r="G652" s="164"/>
      <c r="H652" s="162"/>
      <c r="I652" s="163"/>
      <c r="J652" s="163"/>
      <c r="K652" s="163"/>
      <c r="L652" s="163"/>
      <c r="M652" s="164"/>
      <c r="N652" s="162"/>
      <c r="O652" s="163"/>
      <c r="P652" s="163"/>
      <c r="Q652" s="163"/>
      <c r="R652" s="163"/>
      <c r="S652" s="164"/>
      <c r="T652" s="57"/>
    </row>
    <row r="653" spans="1:20">
      <c r="A653" s="57"/>
      <c r="B653" s="162"/>
      <c r="C653" s="163"/>
      <c r="D653" s="163"/>
      <c r="E653" s="163"/>
      <c r="F653" s="163"/>
      <c r="G653" s="164"/>
      <c r="H653" s="162"/>
      <c r="I653" s="163"/>
      <c r="J653" s="163"/>
      <c r="K653" s="163"/>
      <c r="L653" s="163"/>
      <c r="M653" s="164"/>
      <c r="N653" s="162"/>
      <c r="O653" s="163"/>
      <c r="P653" s="163"/>
      <c r="Q653" s="163"/>
      <c r="R653" s="163"/>
      <c r="S653" s="164"/>
      <c r="T653" s="57"/>
    </row>
    <row r="654" spans="1:20">
      <c r="A654" s="57"/>
      <c r="B654" s="162"/>
      <c r="C654" s="163"/>
      <c r="D654" s="163"/>
      <c r="E654" s="163"/>
      <c r="F654" s="163"/>
      <c r="G654" s="164"/>
      <c r="H654" s="162"/>
      <c r="I654" s="163"/>
      <c r="J654" s="163"/>
      <c r="K654" s="163"/>
      <c r="L654" s="163"/>
      <c r="M654" s="164"/>
      <c r="N654" s="162"/>
      <c r="O654" s="163"/>
      <c r="P654" s="163"/>
      <c r="Q654" s="163"/>
      <c r="R654" s="163"/>
      <c r="S654" s="164"/>
      <c r="T654" s="57"/>
    </row>
    <row r="655" spans="1:20">
      <c r="A655" s="57"/>
      <c r="B655" s="162"/>
      <c r="C655" s="163"/>
      <c r="D655" s="163"/>
      <c r="E655" s="163"/>
      <c r="F655" s="163"/>
      <c r="G655" s="164"/>
      <c r="H655" s="162"/>
      <c r="I655" s="163"/>
      <c r="J655" s="163"/>
      <c r="K655" s="163"/>
      <c r="L655" s="163"/>
      <c r="M655" s="164"/>
      <c r="N655" s="162"/>
      <c r="O655" s="163"/>
      <c r="P655" s="163"/>
      <c r="Q655" s="163"/>
      <c r="R655" s="163"/>
      <c r="S655" s="164"/>
      <c r="T655" s="57"/>
    </row>
    <row r="656" spans="1:20">
      <c r="A656" s="57"/>
      <c r="B656" s="162"/>
      <c r="C656" s="163"/>
      <c r="D656" s="163"/>
      <c r="E656" s="163"/>
      <c r="F656" s="163"/>
      <c r="G656" s="164"/>
      <c r="H656" s="162"/>
      <c r="I656" s="163"/>
      <c r="J656" s="163"/>
      <c r="K656" s="163"/>
      <c r="L656" s="163"/>
      <c r="M656" s="164"/>
      <c r="N656" s="162"/>
      <c r="O656" s="163"/>
      <c r="P656" s="163"/>
      <c r="Q656" s="163"/>
      <c r="R656" s="163"/>
      <c r="S656" s="164"/>
      <c r="T656" s="57"/>
    </row>
    <row r="657" spans="1:20">
      <c r="A657" s="57"/>
      <c r="B657" s="162"/>
      <c r="C657" s="163"/>
      <c r="D657" s="163"/>
      <c r="E657" s="163"/>
      <c r="F657" s="163"/>
      <c r="G657" s="164"/>
      <c r="H657" s="162"/>
      <c r="I657" s="163"/>
      <c r="J657" s="163"/>
      <c r="K657" s="163"/>
      <c r="L657" s="163"/>
      <c r="M657" s="164"/>
      <c r="N657" s="162"/>
      <c r="O657" s="163"/>
      <c r="P657" s="163"/>
      <c r="Q657" s="163"/>
      <c r="R657" s="163"/>
      <c r="S657" s="164"/>
      <c r="T657" s="57"/>
    </row>
    <row r="658" spans="1:20">
      <c r="A658" s="57"/>
      <c r="B658" s="162"/>
      <c r="C658" s="163"/>
      <c r="D658" s="163"/>
      <c r="E658" s="163"/>
      <c r="F658" s="163"/>
      <c r="G658" s="164"/>
      <c r="H658" s="162"/>
      <c r="I658" s="163"/>
      <c r="J658" s="163"/>
      <c r="K658" s="163"/>
      <c r="L658" s="163"/>
      <c r="M658" s="164"/>
      <c r="N658" s="162"/>
      <c r="O658" s="163"/>
      <c r="P658" s="163"/>
      <c r="Q658" s="163"/>
      <c r="R658" s="163"/>
      <c r="S658" s="164"/>
      <c r="T658" s="57"/>
    </row>
    <row r="659" spans="1:20">
      <c r="A659" s="57"/>
      <c r="B659" s="162"/>
      <c r="C659" s="163"/>
      <c r="D659" s="163"/>
      <c r="E659" s="163"/>
      <c r="F659" s="163"/>
      <c r="G659" s="164"/>
      <c r="H659" s="162"/>
      <c r="I659" s="163"/>
      <c r="J659" s="163"/>
      <c r="K659" s="163"/>
      <c r="L659" s="163"/>
      <c r="M659" s="164"/>
      <c r="N659" s="162"/>
      <c r="O659" s="163"/>
      <c r="P659" s="163"/>
      <c r="Q659" s="163"/>
      <c r="R659" s="163"/>
      <c r="S659" s="164"/>
      <c r="T659" s="57"/>
    </row>
    <row r="660" spans="1:20">
      <c r="A660" s="57"/>
      <c r="B660" s="162"/>
      <c r="C660" s="163"/>
      <c r="D660" s="163"/>
      <c r="E660" s="163"/>
      <c r="F660" s="163"/>
      <c r="G660" s="164"/>
      <c r="H660" s="162"/>
      <c r="I660" s="163"/>
      <c r="J660" s="163"/>
      <c r="K660" s="163"/>
      <c r="L660" s="163"/>
      <c r="M660" s="164"/>
      <c r="N660" s="162"/>
      <c r="O660" s="163"/>
      <c r="P660" s="163"/>
      <c r="Q660" s="163"/>
      <c r="R660" s="163"/>
      <c r="S660" s="164"/>
      <c r="T660" s="57"/>
    </row>
    <row r="661" spans="1:20">
      <c r="A661" s="57"/>
      <c r="B661" s="162"/>
      <c r="C661" s="163"/>
      <c r="D661" s="163"/>
      <c r="E661" s="163"/>
      <c r="F661" s="163"/>
      <c r="G661" s="164"/>
      <c r="H661" s="162"/>
      <c r="I661" s="163"/>
      <c r="J661" s="163"/>
      <c r="K661" s="163"/>
      <c r="L661" s="163"/>
      <c r="M661" s="164"/>
      <c r="N661" s="162"/>
      <c r="O661" s="163"/>
      <c r="P661" s="163"/>
      <c r="Q661" s="163"/>
      <c r="R661" s="163"/>
      <c r="S661" s="164"/>
      <c r="T661" s="57"/>
    </row>
    <row r="662" spans="1:20">
      <c r="A662" s="57"/>
      <c r="B662" s="162"/>
      <c r="C662" s="163"/>
      <c r="D662" s="163"/>
      <c r="E662" s="163"/>
      <c r="F662" s="163"/>
      <c r="G662" s="164"/>
      <c r="H662" s="162"/>
      <c r="I662" s="163"/>
      <c r="J662" s="163"/>
      <c r="K662" s="163"/>
      <c r="L662" s="163"/>
      <c r="M662" s="164"/>
      <c r="N662" s="162"/>
      <c r="O662" s="163"/>
      <c r="P662" s="163"/>
      <c r="Q662" s="163"/>
      <c r="R662" s="163"/>
      <c r="S662" s="164"/>
      <c r="T662" s="57"/>
    </row>
    <row r="663" spans="1:20">
      <c r="A663" s="57"/>
      <c r="B663" s="162"/>
      <c r="C663" s="163"/>
      <c r="D663" s="163"/>
      <c r="E663" s="163"/>
      <c r="F663" s="163"/>
      <c r="G663" s="164"/>
      <c r="H663" s="162"/>
      <c r="I663" s="163"/>
      <c r="J663" s="163"/>
      <c r="K663" s="163"/>
      <c r="L663" s="163"/>
      <c r="M663" s="164"/>
      <c r="N663" s="162"/>
      <c r="O663" s="163"/>
      <c r="P663" s="163"/>
      <c r="Q663" s="163"/>
      <c r="R663" s="163"/>
      <c r="S663" s="164"/>
      <c r="T663" s="57"/>
    </row>
    <row r="664" spans="1:20">
      <c r="A664" s="57"/>
      <c r="B664" s="162"/>
      <c r="C664" s="163"/>
      <c r="D664" s="163"/>
      <c r="E664" s="163"/>
      <c r="F664" s="163"/>
      <c r="G664" s="164"/>
      <c r="H664" s="162"/>
      <c r="I664" s="163"/>
      <c r="J664" s="163"/>
      <c r="K664" s="163"/>
      <c r="L664" s="163"/>
      <c r="M664" s="164"/>
      <c r="N664" s="162"/>
      <c r="O664" s="163"/>
      <c r="P664" s="163"/>
      <c r="Q664" s="163"/>
      <c r="R664" s="163"/>
      <c r="S664" s="164"/>
      <c r="T664" s="57"/>
    </row>
    <row r="665" spans="1:20">
      <c r="A665" s="57"/>
      <c r="B665" s="162"/>
      <c r="C665" s="163"/>
      <c r="D665" s="163"/>
      <c r="E665" s="163"/>
      <c r="F665" s="163"/>
      <c r="G665" s="164"/>
      <c r="H665" s="162"/>
      <c r="I665" s="163"/>
      <c r="J665" s="163"/>
      <c r="K665" s="163"/>
      <c r="L665" s="163"/>
      <c r="M665" s="164"/>
      <c r="N665" s="162"/>
      <c r="O665" s="163"/>
      <c r="P665" s="163"/>
      <c r="Q665" s="163"/>
      <c r="R665" s="163"/>
      <c r="S665" s="164"/>
      <c r="T665" s="57"/>
    </row>
    <row r="666" spans="1:20">
      <c r="A666" s="57"/>
      <c r="B666" s="162"/>
      <c r="C666" s="163"/>
      <c r="D666" s="163"/>
      <c r="E666" s="163"/>
      <c r="F666" s="163"/>
      <c r="G666" s="164"/>
      <c r="H666" s="162"/>
      <c r="I666" s="163"/>
      <c r="J666" s="163"/>
      <c r="K666" s="163"/>
      <c r="L666" s="163"/>
      <c r="M666" s="164"/>
      <c r="N666" s="162"/>
      <c r="O666" s="163"/>
      <c r="P666" s="163"/>
      <c r="Q666" s="163"/>
      <c r="R666" s="163"/>
      <c r="S666" s="164"/>
      <c r="T666" s="57"/>
    </row>
    <row r="667" spans="1:20">
      <c r="A667" s="57"/>
      <c r="B667" s="165"/>
      <c r="C667" s="166"/>
      <c r="D667" s="166"/>
      <c r="E667" s="166"/>
      <c r="F667" s="166"/>
      <c r="G667" s="167"/>
      <c r="H667" s="165"/>
      <c r="I667" s="166"/>
      <c r="J667" s="166"/>
      <c r="K667" s="166"/>
      <c r="L667" s="166"/>
      <c r="M667" s="167"/>
      <c r="N667" s="165"/>
      <c r="O667" s="166"/>
      <c r="P667" s="166"/>
      <c r="Q667" s="166"/>
      <c r="R667" s="166"/>
      <c r="S667" s="167"/>
      <c r="T667" s="57"/>
    </row>
    <row r="668" spans="1:20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</row>
    <row r="669" spans="1:20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</row>
    <row r="670" spans="1:20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</row>
    <row r="671" spans="1:20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</row>
    <row r="672" spans="1:20" ht="18.600000000000001">
      <c r="A672" s="57"/>
      <c r="B672" s="147" t="s">
        <v>108</v>
      </c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57"/>
    </row>
    <row r="673" spans="1:20">
      <c r="A673" s="57"/>
      <c r="B673" s="148" t="s">
        <v>81</v>
      </c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57"/>
    </row>
    <row r="674" spans="1:20">
      <c r="A674" s="57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57"/>
    </row>
    <row r="675" spans="1:20">
      <c r="A675" s="57"/>
      <c r="B675" s="149" t="s">
        <v>82</v>
      </c>
      <c r="C675" s="149"/>
      <c r="D675" s="149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57"/>
    </row>
    <row r="676" spans="1:20">
      <c r="A676" s="57"/>
      <c r="B676" s="151" t="s">
        <v>83</v>
      </c>
      <c r="C676" s="152"/>
      <c r="D676" s="152"/>
      <c r="E676" s="152"/>
      <c r="F676" s="152"/>
      <c r="G676" s="153"/>
      <c r="H676" s="151" t="s">
        <v>84</v>
      </c>
      <c r="I676" s="152"/>
      <c r="J676" s="152"/>
      <c r="K676" s="152"/>
      <c r="L676" s="152"/>
      <c r="M676" s="153"/>
      <c r="N676" s="151" t="s">
        <v>85</v>
      </c>
      <c r="O676" s="152"/>
      <c r="P676" s="152"/>
      <c r="Q676" s="152"/>
      <c r="R676" s="152"/>
      <c r="S676" s="153"/>
      <c r="T676" s="57"/>
    </row>
    <row r="677" spans="1:20">
      <c r="A677" s="57"/>
      <c r="B677" s="154"/>
      <c r="C677" s="155"/>
      <c r="D677" s="155"/>
      <c r="E677" s="155"/>
      <c r="F677" s="155"/>
      <c r="G677" s="156"/>
      <c r="H677" s="154"/>
      <c r="I677" s="155"/>
      <c r="J677" s="155"/>
      <c r="K677" s="155"/>
      <c r="L677" s="155"/>
      <c r="M677" s="156"/>
      <c r="N677" s="154"/>
      <c r="O677" s="155"/>
      <c r="P677" s="155"/>
      <c r="Q677" s="155"/>
      <c r="R677" s="155"/>
      <c r="S677" s="156"/>
      <c r="T677" s="57"/>
    </row>
    <row r="678" spans="1:20">
      <c r="A678" s="57"/>
      <c r="B678" s="159"/>
      <c r="C678" s="160"/>
      <c r="D678" s="160"/>
      <c r="E678" s="160"/>
      <c r="F678" s="160"/>
      <c r="G678" s="161"/>
      <c r="H678" s="159"/>
      <c r="I678" s="160"/>
      <c r="J678" s="160"/>
      <c r="K678" s="160"/>
      <c r="L678" s="160"/>
      <c r="M678" s="161"/>
      <c r="N678" s="159"/>
      <c r="O678" s="160"/>
      <c r="P678" s="160"/>
      <c r="Q678" s="160"/>
      <c r="R678" s="160"/>
      <c r="S678" s="161"/>
      <c r="T678" s="57"/>
    </row>
    <row r="679" spans="1:20">
      <c r="A679" s="57"/>
      <c r="B679" s="162"/>
      <c r="C679" s="163"/>
      <c r="D679" s="163"/>
      <c r="E679" s="163"/>
      <c r="F679" s="163"/>
      <c r="G679" s="164"/>
      <c r="H679" s="162"/>
      <c r="I679" s="163"/>
      <c r="J679" s="163"/>
      <c r="K679" s="163"/>
      <c r="L679" s="163"/>
      <c r="M679" s="164"/>
      <c r="N679" s="162"/>
      <c r="O679" s="163"/>
      <c r="P679" s="163"/>
      <c r="Q679" s="163"/>
      <c r="R679" s="163"/>
      <c r="S679" s="164"/>
      <c r="T679" s="57"/>
    </row>
    <row r="680" spans="1:20">
      <c r="A680" s="57"/>
      <c r="B680" s="162"/>
      <c r="C680" s="163"/>
      <c r="D680" s="163"/>
      <c r="E680" s="163"/>
      <c r="F680" s="163"/>
      <c r="G680" s="164"/>
      <c r="H680" s="162"/>
      <c r="I680" s="163"/>
      <c r="J680" s="163"/>
      <c r="K680" s="163"/>
      <c r="L680" s="163"/>
      <c r="M680" s="164"/>
      <c r="N680" s="162"/>
      <c r="O680" s="163"/>
      <c r="P680" s="163"/>
      <c r="Q680" s="163"/>
      <c r="R680" s="163"/>
      <c r="S680" s="164"/>
      <c r="T680" s="57"/>
    </row>
    <row r="681" spans="1:20">
      <c r="A681" s="57"/>
      <c r="B681" s="162"/>
      <c r="C681" s="163"/>
      <c r="D681" s="163"/>
      <c r="E681" s="163"/>
      <c r="F681" s="163"/>
      <c r="G681" s="164"/>
      <c r="H681" s="162"/>
      <c r="I681" s="163"/>
      <c r="J681" s="163"/>
      <c r="K681" s="163"/>
      <c r="L681" s="163"/>
      <c r="M681" s="164"/>
      <c r="N681" s="162"/>
      <c r="O681" s="163"/>
      <c r="P681" s="163"/>
      <c r="Q681" s="163"/>
      <c r="R681" s="163"/>
      <c r="S681" s="164"/>
      <c r="T681" s="57"/>
    </row>
    <row r="682" spans="1:20">
      <c r="A682" s="57"/>
      <c r="B682" s="162"/>
      <c r="C682" s="163"/>
      <c r="D682" s="163"/>
      <c r="E682" s="163"/>
      <c r="F682" s="163"/>
      <c r="G682" s="164"/>
      <c r="H682" s="162"/>
      <c r="I682" s="163"/>
      <c r="J682" s="163"/>
      <c r="K682" s="163"/>
      <c r="L682" s="163"/>
      <c r="M682" s="164"/>
      <c r="N682" s="162"/>
      <c r="O682" s="163"/>
      <c r="P682" s="163"/>
      <c r="Q682" s="163"/>
      <c r="R682" s="163"/>
      <c r="S682" s="164"/>
      <c r="T682" s="57"/>
    </row>
    <row r="683" spans="1:20">
      <c r="A683" s="57"/>
      <c r="B683" s="162"/>
      <c r="C683" s="163"/>
      <c r="D683" s="163"/>
      <c r="E683" s="163"/>
      <c r="F683" s="163"/>
      <c r="G683" s="164"/>
      <c r="H683" s="162"/>
      <c r="I683" s="163"/>
      <c r="J683" s="163"/>
      <c r="K683" s="163"/>
      <c r="L683" s="163"/>
      <c r="M683" s="164"/>
      <c r="N683" s="162"/>
      <c r="O683" s="163"/>
      <c r="P683" s="163"/>
      <c r="Q683" s="163"/>
      <c r="R683" s="163"/>
      <c r="S683" s="164"/>
      <c r="T683" s="57"/>
    </row>
    <row r="684" spans="1:20">
      <c r="A684" s="57"/>
      <c r="B684" s="162"/>
      <c r="C684" s="163"/>
      <c r="D684" s="163"/>
      <c r="E684" s="163"/>
      <c r="F684" s="163"/>
      <c r="G684" s="164"/>
      <c r="H684" s="162"/>
      <c r="I684" s="163"/>
      <c r="J684" s="163"/>
      <c r="K684" s="163"/>
      <c r="L684" s="163"/>
      <c r="M684" s="164"/>
      <c r="N684" s="162"/>
      <c r="O684" s="163"/>
      <c r="P684" s="163"/>
      <c r="Q684" s="163"/>
      <c r="R684" s="163"/>
      <c r="S684" s="164"/>
      <c r="T684" s="57"/>
    </row>
    <row r="685" spans="1:20">
      <c r="A685" s="57"/>
      <c r="B685" s="162"/>
      <c r="C685" s="163"/>
      <c r="D685" s="163"/>
      <c r="E685" s="163"/>
      <c r="F685" s="163"/>
      <c r="G685" s="164"/>
      <c r="H685" s="162"/>
      <c r="I685" s="163"/>
      <c r="J685" s="163"/>
      <c r="K685" s="163"/>
      <c r="L685" s="163"/>
      <c r="M685" s="164"/>
      <c r="N685" s="162"/>
      <c r="O685" s="163"/>
      <c r="P685" s="163"/>
      <c r="Q685" s="163"/>
      <c r="R685" s="163"/>
      <c r="S685" s="164"/>
      <c r="T685" s="57"/>
    </row>
    <row r="686" spans="1:20">
      <c r="A686" s="57"/>
      <c r="B686" s="162"/>
      <c r="C686" s="163"/>
      <c r="D686" s="163"/>
      <c r="E686" s="163"/>
      <c r="F686" s="163"/>
      <c r="G686" s="164"/>
      <c r="H686" s="162"/>
      <c r="I686" s="163"/>
      <c r="J686" s="163"/>
      <c r="K686" s="163"/>
      <c r="L686" s="163"/>
      <c r="M686" s="164"/>
      <c r="N686" s="162"/>
      <c r="O686" s="163"/>
      <c r="P686" s="163"/>
      <c r="Q686" s="163"/>
      <c r="R686" s="163"/>
      <c r="S686" s="164"/>
      <c r="T686" s="57"/>
    </row>
    <row r="687" spans="1:20">
      <c r="A687" s="57"/>
      <c r="B687" s="162"/>
      <c r="C687" s="163"/>
      <c r="D687" s="163"/>
      <c r="E687" s="163"/>
      <c r="F687" s="163"/>
      <c r="G687" s="164"/>
      <c r="H687" s="162"/>
      <c r="I687" s="163"/>
      <c r="J687" s="163"/>
      <c r="K687" s="163"/>
      <c r="L687" s="163"/>
      <c r="M687" s="164"/>
      <c r="N687" s="162"/>
      <c r="O687" s="163"/>
      <c r="P687" s="163"/>
      <c r="Q687" s="163"/>
      <c r="R687" s="163"/>
      <c r="S687" s="164"/>
      <c r="T687" s="57"/>
    </row>
    <row r="688" spans="1:20">
      <c r="A688" s="57"/>
      <c r="B688" s="162"/>
      <c r="C688" s="163"/>
      <c r="D688" s="163"/>
      <c r="E688" s="163"/>
      <c r="F688" s="163"/>
      <c r="G688" s="164"/>
      <c r="H688" s="162"/>
      <c r="I688" s="163"/>
      <c r="J688" s="163"/>
      <c r="K688" s="163"/>
      <c r="L688" s="163"/>
      <c r="M688" s="164"/>
      <c r="N688" s="162"/>
      <c r="O688" s="163"/>
      <c r="P688" s="163"/>
      <c r="Q688" s="163"/>
      <c r="R688" s="163"/>
      <c r="S688" s="164"/>
      <c r="T688" s="57"/>
    </row>
    <row r="689" spans="1:20">
      <c r="A689" s="57"/>
      <c r="B689" s="162"/>
      <c r="C689" s="163"/>
      <c r="D689" s="163"/>
      <c r="E689" s="163"/>
      <c r="F689" s="163"/>
      <c r="G689" s="164"/>
      <c r="H689" s="162"/>
      <c r="I689" s="163"/>
      <c r="J689" s="163"/>
      <c r="K689" s="163"/>
      <c r="L689" s="163"/>
      <c r="M689" s="164"/>
      <c r="N689" s="162"/>
      <c r="O689" s="163"/>
      <c r="P689" s="163"/>
      <c r="Q689" s="163"/>
      <c r="R689" s="163"/>
      <c r="S689" s="164"/>
      <c r="T689" s="57"/>
    </row>
    <row r="690" spans="1:20">
      <c r="A690" s="57"/>
      <c r="B690" s="162"/>
      <c r="C690" s="163"/>
      <c r="D690" s="163"/>
      <c r="E690" s="163"/>
      <c r="F690" s="163"/>
      <c r="G690" s="164"/>
      <c r="H690" s="162"/>
      <c r="I690" s="163"/>
      <c r="J690" s="163"/>
      <c r="K690" s="163"/>
      <c r="L690" s="163"/>
      <c r="M690" s="164"/>
      <c r="N690" s="162"/>
      <c r="O690" s="163"/>
      <c r="P690" s="163"/>
      <c r="Q690" s="163"/>
      <c r="R690" s="163"/>
      <c r="S690" s="164"/>
      <c r="T690" s="57"/>
    </row>
    <row r="691" spans="1:20">
      <c r="A691" s="57"/>
      <c r="B691" s="162"/>
      <c r="C691" s="163"/>
      <c r="D691" s="163"/>
      <c r="E691" s="163"/>
      <c r="F691" s="163"/>
      <c r="G691" s="164"/>
      <c r="H691" s="162"/>
      <c r="I691" s="163"/>
      <c r="J691" s="163"/>
      <c r="K691" s="163"/>
      <c r="L691" s="163"/>
      <c r="M691" s="164"/>
      <c r="N691" s="162"/>
      <c r="O691" s="163"/>
      <c r="P691" s="163"/>
      <c r="Q691" s="163"/>
      <c r="R691" s="163"/>
      <c r="S691" s="164"/>
      <c r="T691" s="57"/>
    </row>
    <row r="692" spans="1:20">
      <c r="A692" s="57"/>
      <c r="B692" s="162"/>
      <c r="C692" s="163"/>
      <c r="D692" s="163"/>
      <c r="E692" s="163"/>
      <c r="F692" s="163"/>
      <c r="G692" s="164"/>
      <c r="H692" s="162"/>
      <c r="I692" s="163"/>
      <c r="J692" s="163"/>
      <c r="K692" s="163"/>
      <c r="L692" s="163"/>
      <c r="M692" s="164"/>
      <c r="N692" s="162"/>
      <c r="O692" s="163"/>
      <c r="P692" s="163"/>
      <c r="Q692" s="163"/>
      <c r="R692" s="163"/>
      <c r="S692" s="164"/>
      <c r="T692" s="57"/>
    </row>
    <row r="693" spans="1:20">
      <c r="A693" s="57"/>
      <c r="B693" s="162"/>
      <c r="C693" s="163"/>
      <c r="D693" s="163"/>
      <c r="E693" s="163"/>
      <c r="F693" s="163"/>
      <c r="G693" s="164"/>
      <c r="H693" s="162"/>
      <c r="I693" s="163"/>
      <c r="J693" s="163"/>
      <c r="K693" s="163"/>
      <c r="L693" s="163"/>
      <c r="M693" s="164"/>
      <c r="N693" s="162"/>
      <c r="O693" s="163"/>
      <c r="P693" s="163"/>
      <c r="Q693" s="163"/>
      <c r="R693" s="163"/>
      <c r="S693" s="164"/>
      <c r="T693" s="57"/>
    </row>
    <row r="694" spans="1:20">
      <c r="A694" s="57"/>
      <c r="B694" s="162"/>
      <c r="C694" s="163"/>
      <c r="D694" s="163"/>
      <c r="E694" s="163"/>
      <c r="F694" s="163"/>
      <c r="G694" s="164"/>
      <c r="H694" s="162"/>
      <c r="I694" s="163"/>
      <c r="J694" s="163"/>
      <c r="K694" s="163"/>
      <c r="L694" s="163"/>
      <c r="M694" s="164"/>
      <c r="N694" s="162"/>
      <c r="O694" s="163"/>
      <c r="P694" s="163"/>
      <c r="Q694" s="163"/>
      <c r="R694" s="163"/>
      <c r="S694" s="164"/>
      <c r="T694" s="57"/>
    </row>
    <row r="695" spans="1:20">
      <c r="A695" s="57"/>
      <c r="B695" s="162"/>
      <c r="C695" s="163"/>
      <c r="D695" s="163"/>
      <c r="E695" s="163"/>
      <c r="F695" s="163"/>
      <c r="G695" s="164"/>
      <c r="H695" s="162"/>
      <c r="I695" s="163"/>
      <c r="J695" s="163"/>
      <c r="K695" s="163"/>
      <c r="L695" s="163"/>
      <c r="M695" s="164"/>
      <c r="N695" s="162"/>
      <c r="O695" s="163"/>
      <c r="P695" s="163"/>
      <c r="Q695" s="163"/>
      <c r="R695" s="163"/>
      <c r="S695" s="164"/>
      <c r="T695" s="57"/>
    </row>
    <row r="696" spans="1:20">
      <c r="A696" s="57"/>
      <c r="B696" s="165"/>
      <c r="C696" s="166"/>
      <c r="D696" s="166"/>
      <c r="E696" s="166"/>
      <c r="F696" s="166"/>
      <c r="G696" s="167"/>
      <c r="H696" s="165"/>
      <c r="I696" s="166"/>
      <c r="J696" s="166"/>
      <c r="K696" s="166"/>
      <c r="L696" s="166"/>
      <c r="M696" s="167"/>
      <c r="N696" s="165"/>
      <c r="O696" s="166"/>
      <c r="P696" s="166"/>
      <c r="Q696" s="166"/>
      <c r="R696" s="166"/>
      <c r="S696" s="167"/>
      <c r="T696" s="57"/>
    </row>
    <row r="697" spans="1:20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</row>
    <row r="698" spans="1:20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</row>
    <row r="699" spans="1:20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</row>
    <row r="700" spans="1:20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</row>
    <row r="701" spans="1:20" ht="18.600000000000001">
      <c r="A701" s="57"/>
      <c r="B701" s="147" t="s">
        <v>109</v>
      </c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57"/>
    </row>
    <row r="702" spans="1:20">
      <c r="A702" s="57"/>
      <c r="B702" s="148" t="s">
        <v>81</v>
      </c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57"/>
    </row>
    <row r="703" spans="1:20">
      <c r="A703" s="57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57"/>
    </row>
    <row r="704" spans="1:20">
      <c r="A704" s="57"/>
      <c r="B704" s="149" t="s">
        <v>82</v>
      </c>
      <c r="C704" s="149"/>
      <c r="D704" s="149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57"/>
    </row>
    <row r="705" spans="1:20">
      <c r="A705" s="57"/>
      <c r="B705" s="151" t="s">
        <v>83</v>
      </c>
      <c r="C705" s="152"/>
      <c r="D705" s="152"/>
      <c r="E705" s="152"/>
      <c r="F705" s="152"/>
      <c r="G705" s="153"/>
      <c r="H705" s="151" t="s">
        <v>84</v>
      </c>
      <c r="I705" s="152"/>
      <c r="J705" s="152"/>
      <c r="K705" s="152"/>
      <c r="L705" s="152"/>
      <c r="M705" s="153"/>
      <c r="N705" s="151" t="s">
        <v>85</v>
      </c>
      <c r="O705" s="152"/>
      <c r="P705" s="152"/>
      <c r="Q705" s="152"/>
      <c r="R705" s="152"/>
      <c r="S705" s="153"/>
      <c r="T705" s="57"/>
    </row>
    <row r="706" spans="1:20">
      <c r="A706" s="57"/>
      <c r="B706" s="154"/>
      <c r="C706" s="155"/>
      <c r="D706" s="155"/>
      <c r="E706" s="155"/>
      <c r="F706" s="155"/>
      <c r="G706" s="156"/>
      <c r="H706" s="154"/>
      <c r="I706" s="155"/>
      <c r="J706" s="155"/>
      <c r="K706" s="155"/>
      <c r="L706" s="155"/>
      <c r="M706" s="156"/>
      <c r="N706" s="154"/>
      <c r="O706" s="155"/>
      <c r="P706" s="155"/>
      <c r="Q706" s="155"/>
      <c r="R706" s="155"/>
      <c r="S706" s="156"/>
      <c r="T706" s="57"/>
    </row>
    <row r="707" spans="1:20">
      <c r="A707" s="57"/>
      <c r="B707" s="159"/>
      <c r="C707" s="160"/>
      <c r="D707" s="160"/>
      <c r="E707" s="160"/>
      <c r="F707" s="160"/>
      <c r="G707" s="161"/>
      <c r="H707" s="159"/>
      <c r="I707" s="160"/>
      <c r="J707" s="160"/>
      <c r="K707" s="160"/>
      <c r="L707" s="160"/>
      <c r="M707" s="161"/>
      <c r="N707" s="159"/>
      <c r="O707" s="160"/>
      <c r="P707" s="160"/>
      <c r="Q707" s="160"/>
      <c r="R707" s="160"/>
      <c r="S707" s="161"/>
      <c r="T707" s="57"/>
    </row>
    <row r="708" spans="1:20">
      <c r="A708" s="57"/>
      <c r="B708" s="162"/>
      <c r="C708" s="163"/>
      <c r="D708" s="163"/>
      <c r="E708" s="163"/>
      <c r="F708" s="163"/>
      <c r="G708" s="164"/>
      <c r="H708" s="162"/>
      <c r="I708" s="163"/>
      <c r="J708" s="163"/>
      <c r="K708" s="163"/>
      <c r="L708" s="163"/>
      <c r="M708" s="164"/>
      <c r="N708" s="162"/>
      <c r="O708" s="163"/>
      <c r="P708" s="163"/>
      <c r="Q708" s="163"/>
      <c r="R708" s="163"/>
      <c r="S708" s="164"/>
      <c r="T708" s="57"/>
    </row>
    <row r="709" spans="1:20">
      <c r="A709" s="57"/>
      <c r="B709" s="162"/>
      <c r="C709" s="163"/>
      <c r="D709" s="163"/>
      <c r="E709" s="163"/>
      <c r="F709" s="163"/>
      <c r="G709" s="164"/>
      <c r="H709" s="162"/>
      <c r="I709" s="163"/>
      <c r="J709" s="163"/>
      <c r="K709" s="163"/>
      <c r="L709" s="163"/>
      <c r="M709" s="164"/>
      <c r="N709" s="162"/>
      <c r="O709" s="163"/>
      <c r="P709" s="163"/>
      <c r="Q709" s="163"/>
      <c r="R709" s="163"/>
      <c r="S709" s="164"/>
      <c r="T709" s="57"/>
    </row>
    <row r="710" spans="1:20">
      <c r="A710" s="57"/>
      <c r="B710" s="162"/>
      <c r="C710" s="163"/>
      <c r="D710" s="163"/>
      <c r="E710" s="163"/>
      <c r="F710" s="163"/>
      <c r="G710" s="164"/>
      <c r="H710" s="162"/>
      <c r="I710" s="163"/>
      <c r="J710" s="163"/>
      <c r="K710" s="163"/>
      <c r="L710" s="163"/>
      <c r="M710" s="164"/>
      <c r="N710" s="162"/>
      <c r="O710" s="163"/>
      <c r="P710" s="163"/>
      <c r="Q710" s="163"/>
      <c r="R710" s="163"/>
      <c r="S710" s="164"/>
      <c r="T710" s="57"/>
    </row>
    <row r="711" spans="1:20">
      <c r="A711" s="57"/>
      <c r="B711" s="162"/>
      <c r="C711" s="163"/>
      <c r="D711" s="163"/>
      <c r="E711" s="163"/>
      <c r="F711" s="163"/>
      <c r="G711" s="164"/>
      <c r="H711" s="162"/>
      <c r="I711" s="163"/>
      <c r="J711" s="163"/>
      <c r="K711" s="163"/>
      <c r="L711" s="163"/>
      <c r="M711" s="164"/>
      <c r="N711" s="162"/>
      <c r="O711" s="163"/>
      <c r="P711" s="163"/>
      <c r="Q711" s="163"/>
      <c r="R711" s="163"/>
      <c r="S711" s="164"/>
      <c r="T711" s="57"/>
    </row>
    <row r="712" spans="1:20">
      <c r="A712" s="57"/>
      <c r="B712" s="162"/>
      <c r="C712" s="163"/>
      <c r="D712" s="163"/>
      <c r="E712" s="163"/>
      <c r="F712" s="163"/>
      <c r="G712" s="164"/>
      <c r="H712" s="162"/>
      <c r="I712" s="163"/>
      <c r="J712" s="163"/>
      <c r="K712" s="163"/>
      <c r="L712" s="163"/>
      <c r="M712" s="164"/>
      <c r="N712" s="162"/>
      <c r="O712" s="163"/>
      <c r="P712" s="163"/>
      <c r="Q712" s="163"/>
      <c r="R712" s="163"/>
      <c r="S712" s="164"/>
      <c r="T712" s="57"/>
    </row>
    <row r="713" spans="1:20">
      <c r="A713" s="57"/>
      <c r="B713" s="162"/>
      <c r="C713" s="163"/>
      <c r="D713" s="163"/>
      <c r="E713" s="163"/>
      <c r="F713" s="163"/>
      <c r="G713" s="164"/>
      <c r="H713" s="162"/>
      <c r="I713" s="163"/>
      <c r="J713" s="163"/>
      <c r="K713" s="163"/>
      <c r="L713" s="163"/>
      <c r="M713" s="164"/>
      <c r="N713" s="162"/>
      <c r="O713" s="163"/>
      <c r="P713" s="163"/>
      <c r="Q713" s="163"/>
      <c r="R713" s="163"/>
      <c r="S713" s="164"/>
      <c r="T713" s="57"/>
    </row>
    <row r="714" spans="1:20">
      <c r="A714" s="57"/>
      <c r="B714" s="162"/>
      <c r="C714" s="163"/>
      <c r="D714" s="163"/>
      <c r="E714" s="163"/>
      <c r="F714" s="163"/>
      <c r="G714" s="164"/>
      <c r="H714" s="162"/>
      <c r="I714" s="163"/>
      <c r="J714" s="163"/>
      <c r="K714" s="163"/>
      <c r="L714" s="163"/>
      <c r="M714" s="164"/>
      <c r="N714" s="162"/>
      <c r="O714" s="163"/>
      <c r="P714" s="163"/>
      <c r="Q714" s="163"/>
      <c r="R714" s="163"/>
      <c r="S714" s="164"/>
      <c r="T714" s="57"/>
    </row>
    <row r="715" spans="1:20">
      <c r="A715" s="57"/>
      <c r="B715" s="162"/>
      <c r="C715" s="163"/>
      <c r="D715" s="163"/>
      <c r="E715" s="163"/>
      <c r="F715" s="163"/>
      <c r="G715" s="164"/>
      <c r="H715" s="162"/>
      <c r="I715" s="163"/>
      <c r="J715" s="163"/>
      <c r="K715" s="163"/>
      <c r="L715" s="163"/>
      <c r="M715" s="164"/>
      <c r="N715" s="162"/>
      <c r="O715" s="163"/>
      <c r="P715" s="163"/>
      <c r="Q715" s="163"/>
      <c r="R715" s="163"/>
      <c r="S715" s="164"/>
      <c r="T715" s="57"/>
    </row>
    <row r="716" spans="1:20">
      <c r="A716" s="57"/>
      <c r="B716" s="162"/>
      <c r="C716" s="163"/>
      <c r="D716" s="163"/>
      <c r="E716" s="163"/>
      <c r="F716" s="163"/>
      <c r="G716" s="164"/>
      <c r="H716" s="162"/>
      <c r="I716" s="163"/>
      <c r="J716" s="163"/>
      <c r="K716" s="163"/>
      <c r="L716" s="163"/>
      <c r="M716" s="164"/>
      <c r="N716" s="162"/>
      <c r="O716" s="163"/>
      <c r="P716" s="163"/>
      <c r="Q716" s="163"/>
      <c r="R716" s="163"/>
      <c r="S716" s="164"/>
      <c r="T716" s="57"/>
    </row>
    <row r="717" spans="1:20">
      <c r="A717" s="57"/>
      <c r="B717" s="162"/>
      <c r="C717" s="163"/>
      <c r="D717" s="163"/>
      <c r="E717" s="163"/>
      <c r="F717" s="163"/>
      <c r="G717" s="164"/>
      <c r="H717" s="162"/>
      <c r="I717" s="163"/>
      <c r="J717" s="163"/>
      <c r="K717" s="163"/>
      <c r="L717" s="163"/>
      <c r="M717" s="164"/>
      <c r="N717" s="162"/>
      <c r="O717" s="163"/>
      <c r="P717" s="163"/>
      <c r="Q717" s="163"/>
      <c r="R717" s="163"/>
      <c r="S717" s="164"/>
      <c r="T717" s="57"/>
    </row>
    <row r="718" spans="1:20">
      <c r="A718" s="57"/>
      <c r="B718" s="162"/>
      <c r="C718" s="163"/>
      <c r="D718" s="163"/>
      <c r="E718" s="163"/>
      <c r="F718" s="163"/>
      <c r="G718" s="164"/>
      <c r="H718" s="162"/>
      <c r="I718" s="163"/>
      <c r="J718" s="163"/>
      <c r="K718" s="163"/>
      <c r="L718" s="163"/>
      <c r="M718" s="164"/>
      <c r="N718" s="162"/>
      <c r="O718" s="163"/>
      <c r="P718" s="163"/>
      <c r="Q718" s="163"/>
      <c r="R718" s="163"/>
      <c r="S718" s="164"/>
      <c r="T718" s="57"/>
    </row>
    <row r="719" spans="1:20">
      <c r="A719" s="57"/>
      <c r="B719" s="162"/>
      <c r="C719" s="163"/>
      <c r="D719" s="163"/>
      <c r="E719" s="163"/>
      <c r="F719" s="163"/>
      <c r="G719" s="164"/>
      <c r="H719" s="162"/>
      <c r="I719" s="163"/>
      <c r="J719" s="163"/>
      <c r="K719" s="163"/>
      <c r="L719" s="163"/>
      <c r="M719" s="164"/>
      <c r="N719" s="162"/>
      <c r="O719" s="163"/>
      <c r="P719" s="163"/>
      <c r="Q719" s="163"/>
      <c r="R719" s="163"/>
      <c r="S719" s="164"/>
      <c r="T719" s="57"/>
    </row>
    <row r="720" spans="1:20">
      <c r="A720" s="57"/>
      <c r="B720" s="162"/>
      <c r="C720" s="163"/>
      <c r="D720" s="163"/>
      <c r="E720" s="163"/>
      <c r="F720" s="163"/>
      <c r="G720" s="164"/>
      <c r="H720" s="162"/>
      <c r="I720" s="163"/>
      <c r="J720" s="163"/>
      <c r="K720" s="163"/>
      <c r="L720" s="163"/>
      <c r="M720" s="164"/>
      <c r="N720" s="162"/>
      <c r="O720" s="163"/>
      <c r="P720" s="163"/>
      <c r="Q720" s="163"/>
      <c r="R720" s="163"/>
      <c r="S720" s="164"/>
      <c r="T720" s="57"/>
    </row>
    <row r="721" spans="1:20">
      <c r="A721" s="57"/>
      <c r="B721" s="162"/>
      <c r="C721" s="163"/>
      <c r="D721" s="163"/>
      <c r="E721" s="163"/>
      <c r="F721" s="163"/>
      <c r="G721" s="164"/>
      <c r="H721" s="162"/>
      <c r="I721" s="163"/>
      <c r="J721" s="163"/>
      <c r="K721" s="163"/>
      <c r="L721" s="163"/>
      <c r="M721" s="164"/>
      <c r="N721" s="162"/>
      <c r="O721" s="163"/>
      <c r="P721" s="163"/>
      <c r="Q721" s="163"/>
      <c r="R721" s="163"/>
      <c r="S721" s="164"/>
      <c r="T721" s="57"/>
    </row>
    <row r="722" spans="1:20">
      <c r="A722" s="57"/>
      <c r="B722" s="162"/>
      <c r="C722" s="163"/>
      <c r="D722" s="163"/>
      <c r="E722" s="163"/>
      <c r="F722" s="163"/>
      <c r="G722" s="164"/>
      <c r="H722" s="162"/>
      <c r="I722" s="163"/>
      <c r="J722" s="163"/>
      <c r="K722" s="163"/>
      <c r="L722" s="163"/>
      <c r="M722" s="164"/>
      <c r="N722" s="162"/>
      <c r="O722" s="163"/>
      <c r="P722" s="163"/>
      <c r="Q722" s="163"/>
      <c r="R722" s="163"/>
      <c r="S722" s="164"/>
      <c r="T722" s="57"/>
    </row>
    <row r="723" spans="1:20">
      <c r="A723" s="57"/>
      <c r="B723" s="162"/>
      <c r="C723" s="163"/>
      <c r="D723" s="163"/>
      <c r="E723" s="163"/>
      <c r="F723" s="163"/>
      <c r="G723" s="164"/>
      <c r="H723" s="162"/>
      <c r="I723" s="163"/>
      <c r="J723" s="163"/>
      <c r="K723" s="163"/>
      <c r="L723" s="163"/>
      <c r="M723" s="164"/>
      <c r="N723" s="162"/>
      <c r="O723" s="163"/>
      <c r="P723" s="163"/>
      <c r="Q723" s="163"/>
      <c r="R723" s="163"/>
      <c r="S723" s="164"/>
      <c r="T723" s="57"/>
    </row>
    <row r="724" spans="1:20">
      <c r="A724" s="57"/>
      <c r="B724" s="162"/>
      <c r="C724" s="163"/>
      <c r="D724" s="163"/>
      <c r="E724" s="163"/>
      <c r="F724" s="163"/>
      <c r="G724" s="164"/>
      <c r="H724" s="162"/>
      <c r="I724" s="163"/>
      <c r="J724" s="163"/>
      <c r="K724" s="163"/>
      <c r="L724" s="163"/>
      <c r="M724" s="164"/>
      <c r="N724" s="162"/>
      <c r="O724" s="163"/>
      <c r="P724" s="163"/>
      <c r="Q724" s="163"/>
      <c r="R724" s="163"/>
      <c r="S724" s="164"/>
      <c r="T724" s="57"/>
    </row>
    <row r="725" spans="1:20">
      <c r="A725" s="57"/>
      <c r="B725" s="165"/>
      <c r="C725" s="166"/>
      <c r="D725" s="166"/>
      <c r="E725" s="166"/>
      <c r="F725" s="166"/>
      <c r="G725" s="167"/>
      <c r="H725" s="165"/>
      <c r="I725" s="166"/>
      <c r="J725" s="166"/>
      <c r="K725" s="166"/>
      <c r="L725" s="166"/>
      <c r="M725" s="167"/>
      <c r="N725" s="165"/>
      <c r="O725" s="166"/>
      <c r="P725" s="166"/>
      <c r="Q725" s="166"/>
      <c r="R725" s="166"/>
      <c r="S725" s="167"/>
      <c r="T725" s="57"/>
    </row>
    <row r="726" spans="1:20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</row>
    <row r="727" spans="1:20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</row>
  </sheetData>
  <mergeCells count="252">
    <mergeCell ref="B707:G725"/>
    <mergeCell ref="H707:M725"/>
    <mergeCell ref="N707:S725"/>
    <mergeCell ref="B704:D704"/>
    <mergeCell ref="E704:S704"/>
    <mergeCell ref="B705:G706"/>
    <mergeCell ref="H705:M706"/>
    <mergeCell ref="N705:S706"/>
    <mergeCell ref="B678:G696"/>
    <mergeCell ref="H678:M696"/>
    <mergeCell ref="N678:S696"/>
    <mergeCell ref="B701:S701"/>
    <mergeCell ref="B702:S703"/>
    <mergeCell ref="B675:D675"/>
    <mergeCell ref="E675:S675"/>
    <mergeCell ref="B676:G677"/>
    <mergeCell ref="H676:M677"/>
    <mergeCell ref="N676:S677"/>
    <mergeCell ref="B649:G667"/>
    <mergeCell ref="H649:M667"/>
    <mergeCell ref="N649:S667"/>
    <mergeCell ref="B672:S672"/>
    <mergeCell ref="B673:S674"/>
    <mergeCell ref="B646:D646"/>
    <mergeCell ref="E646:S646"/>
    <mergeCell ref="B647:G648"/>
    <mergeCell ref="H647:M648"/>
    <mergeCell ref="N647:S648"/>
    <mergeCell ref="B620:G638"/>
    <mergeCell ref="H620:M638"/>
    <mergeCell ref="N620:S638"/>
    <mergeCell ref="B643:S643"/>
    <mergeCell ref="B644:S645"/>
    <mergeCell ref="B617:D617"/>
    <mergeCell ref="E617:S617"/>
    <mergeCell ref="B618:G619"/>
    <mergeCell ref="H618:M619"/>
    <mergeCell ref="N618:S619"/>
    <mergeCell ref="B591:G609"/>
    <mergeCell ref="H591:M609"/>
    <mergeCell ref="N591:S609"/>
    <mergeCell ref="B614:S614"/>
    <mergeCell ref="B615:S616"/>
    <mergeCell ref="B588:D588"/>
    <mergeCell ref="E588:S588"/>
    <mergeCell ref="B589:G590"/>
    <mergeCell ref="H589:M590"/>
    <mergeCell ref="N589:S590"/>
    <mergeCell ref="B562:G580"/>
    <mergeCell ref="H562:M580"/>
    <mergeCell ref="N562:S580"/>
    <mergeCell ref="B585:S585"/>
    <mergeCell ref="B586:S587"/>
    <mergeCell ref="B559:D559"/>
    <mergeCell ref="E559:S559"/>
    <mergeCell ref="B560:G561"/>
    <mergeCell ref="H560:M561"/>
    <mergeCell ref="N560:S561"/>
    <mergeCell ref="B533:G551"/>
    <mergeCell ref="H533:M551"/>
    <mergeCell ref="N533:S551"/>
    <mergeCell ref="B556:S556"/>
    <mergeCell ref="B557:S558"/>
    <mergeCell ref="B530:D530"/>
    <mergeCell ref="E530:S530"/>
    <mergeCell ref="B531:G532"/>
    <mergeCell ref="H531:M532"/>
    <mergeCell ref="N531:S532"/>
    <mergeCell ref="B504:G522"/>
    <mergeCell ref="H504:M522"/>
    <mergeCell ref="N504:S522"/>
    <mergeCell ref="B527:S527"/>
    <mergeCell ref="B528:S529"/>
    <mergeCell ref="B501:D501"/>
    <mergeCell ref="E501:S501"/>
    <mergeCell ref="B502:G503"/>
    <mergeCell ref="H502:M503"/>
    <mergeCell ref="N502:S503"/>
    <mergeCell ref="B475:G493"/>
    <mergeCell ref="H475:M493"/>
    <mergeCell ref="N475:S493"/>
    <mergeCell ref="B498:S498"/>
    <mergeCell ref="B499:S500"/>
    <mergeCell ref="B472:D472"/>
    <mergeCell ref="E472:S472"/>
    <mergeCell ref="B473:G474"/>
    <mergeCell ref="H473:M474"/>
    <mergeCell ref="N473:S474"/>
    <mergeCell ref="B446:G464"/>
    <mergeCell ref="H446:M464"/>
    <mergeCell ref="N446:S464"/>
    <mergeCell ref="B469:S469"/>
    <mergeCell ref="B470:S471"/>
    <mergeCell ref="B443:D443"/>
    <mergeCell ref="E443:S443"/>
    <mergeCell ref="B444:G445"/>
    <mergeCell ref="H444:M445"/>
    <mergeCell ref="N444:S445"/>
    <mergeCell ref="B417:G435"/>
    <mergeCell ref="H417:M435"/>
    <mergeCell ref="N417:S435"/>
    <mergeCell ref="B440:S440"/>
    <mergeCell ref="B441:S442"/>
    <mergeCell ref="B414:D414"/>
    <mergeCell ref="E414:S414"/>
    <mergeCell ref="B415:G416"/>
    <mergeCell ref="H415:M416"/>
    <mergeCell ref="N415:S416"/>
    <mergeCell ref="B388:G406"/>
    <mergeCell ref="H388:M406"/>
    <mergeCell ref="N388:S406"/>
    <mergeCell ref="B411:S411"/>
    <mergeCell ref="B412:S413"/>
    <mergeCell ref="B385:D385"/>
    <mergeCell ref="E385:S385"/>
    <mergeCell ref="B386:G387"/>
    <mergeCell ref="H386:M387"/>
    <mergeCell ref="N386:S387"/>
    <mergeCell ref="B359:G377"/>
    <mergeCell ref="H359:M377"/>
    <mergeCell ref="N359:S377"/>
    <mergeCell ref="B382:S382"/>
    <mergeCell ref="B383:S384"/>
    <mergeCell ref="B356:D356"/>
    <mergeCell ref="E356:S356"/>
    <mergeCell ref="B357:G358"/>
    <mergeCell ref="H357:M358"/>
    <mergeCell ref="N357:S358"/>
    <mergeCell ref="B330:G348"/>
    <mergeCell ref="H330:M348"/>
    <mergeCell ref="N330:S348"/>
    <mergeCell ref="B353:S353"/>
    <mergeCell ref="B354:S355"/>
    <mergeCell ref="B327:D327"/>
    <mergeCell ref="E327:S327"/>
    <mergeCell ref="B328:G329"/>
    <mergeCell ref="H328:M329"/>
    <mergeCell ref="N328:S329"/>
    <mergeCell ref="B301:G319"/>
    <mergeCell ref="H301:M319"/>
    <mergeCell ref="N301:S319"/>
    <mergeCell ref="B324:S324"/>
    <mergeCell ref="B325:S326"/>
    <mergeCell ref="B298:D298"/>
    <mergeCell ref="E298:S298"/>
    <mergeCell ref="B299:G300"/>
    <mergeCell ref="H299:M300"/>
    <mergeCell ref="N299:S300"/>
    <mergeCell ref="B272:G290"/>
    <mergeCell ref="H272:M290"/>
    <mergeCell ref="N272:S290"/>
    <mergeCell ref="B295:S295"/>
    <mergeCell ref="B296:S297"/>
    <mergeCell ref="B269:D269"/>
    <mergeCell ref="E269:S269"/>
    <mergeCell ref="B270:G271"/>
    <mergeCell ref="H270:M271"/>
    <mergeCell ref="N270:S271"/>
    <mergeCell ref="B243:G261"/>
    <mergeCell ref="H243:M261"/>
    <mergeCell ref="N243:S261"/>
    <mergeCell ref="B266:S266"/>
    <mergeCell ref="B267:S268"/>
    <mergeCell ref="B124:D124"/>
    <mergeCell ref="E124:S124"/>
    <mergeCell ref="B125:G126"/>
    <mergeCell ref="H125:M126"/>
    <mergeCell ref="N125:S126"/>
    <mergeCell ref="B240:D240"/>
    <mergeCell ref="E240:S240"/>
    <mergeCell ref="B241:G242"/>
    <mergeCell ref="H241:M242"/>
    <mergeCell ref="N241:S242"/>
    <mergeCell ref="B214:G232"/>
    <mergeCell ref="H214:M232"/>
    <mergeCell ref="N214:S232"/>
    <mergeCell ref="B237:S237"/>
    <mergeCell ref="B238:S239"/>
    <mergeCell ref="B185:G203"/>
    <mergeCell ref="H185:M203"/>
    <mergeCell ref="N185:S203"/>
    <mergeCell ref="B208:S208"/>
    <mergeCell ref="B209:S210"/>
    <mergeCell ref="B211:D211"/>
    <mergeCell ref="E211:S211"/>
    <mergeCell ref="B212:G213"/>
    <mergeCell ref="H212:M213"/>
    <mergeCell ref="B40:G58"/>
    <mergeCell ref="H40:M58"/>
    <mergeCell ref="N40:S58"/>
    <mergeCell ref="B63:S63"/>
    <mergeCell ref="B64:S65"/>
    <mergeCell ref="B66:D66"/>
    <mergeCell ref="E66:S66"/>
    <mergeCell ref="B67:G68"/>
    <mergeCell ref="H67:M68"/>
    <mergeCell ref="N67:S68"/>
    <mergeCell ref="N212:S213"/>
    <mergeCell ref="B179:S179"/>
    <mergeCell ref="B180:S181"/>
    <mergeCell ref="B182:D182"/>
    <mergeCell ref="E182:S182"/>
    <mergeCell ref="B183:G184"/>
    <mergeCell ref="H183:M184"/>
    <mergeCell ref="N183:S184"/>
    <mergeCell ref="B127:G145"/>
    <mergeCell ref="H127:M145"/>
    <mergeCell ref="N127:S145"/>
    <mergeCell ref="B150:S150"/>
    <mergeCell ref="B151:S152"/>
    <mergeCell ref="B153:D153"/>
    <mergeCell ref="E153:S153"/>
    <mergeCell ref="B154:G155"/>
    <mergeCell ref="H154:M155"/>
    <mergeCell ref="N154:S155"/>
    <mergeCell ref="B156:G174"/>
    <mergeCell ref="H156:M174"/>
    <mergeCell ref="N156:S174"/>
    <mergeCell ref="B98:G116"/>
    <mergeCell ref="H98:M116"/>
    <mergeCell ref="N98:S116"/>
    <mergeCell ref="B121:S121"/>
    <mergeCell ref="B122:S123"/>
    <mergeCell ref="B95:D95"/>
    <mergeCell ref="B69:G87"/>
    <mergeCell ref="H69:M87"/>
    <mergeCell ref="N69:S87"/>
    <mergeCell ref="B92:S92"/>
    <mergeCell ref="B93:S94"/>
    <mergeCell ref="E95:S95"/>
    <mergeCell ref="B96:G97"/>
    <mergeCell ref="H96:M97"/>
    <mergeCell ref="N96:S97"/>
    <mergeCell ref="B34:S34"/>
    <mergeCell ref="B35:S36"/>
    <mergeCell ref="B37:D37"/>
    <mergeCell ref="E37:S37"/>
    <mergeCell ref="B38:G39"/>
    <mergeCell ref="H38:M39"/>
    <mergeCell ref="B2:D2"/>
    <mergeCell ref="E2:I2"/>
    <mergeCell ref="B9:G10"/>
    <mergeCell ref="H9:M10"/>
    <mergeCell ref="N9:S10"/>
    <mergeCell ref="B8:D8"/>
    <mergeCell ref="B5:S5"/>
    <mergeCell ref="B6:S7"/>
    <mergeCell ref="E8:S8"/>
    <mergeCell ref="B11:G29"/>
    <mergeCell ref="H11:M29"/>
    <mergeCell ref="N11:S29"/>
    <mergeCell ref="N38:S39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C723-00EB-4AA5-A75A-A688034137F7}">
  <dimension ref="B2:D20"/>
  <sheetViews>
    <sheetView workbookViewId="0">
      <selection activeCell="G4" sqref="G4"/>
    </sheetView>
  </sheetViews>
  <sheetFormatPr defaultRowHeight="14.45"/>
  <sheetData>
    <row r="2" spans="2:4">
      <c r="B2" t="s">
        <v>110</v>
      </c>
    </row>
    <row r="4" spans="2:4" ht="20.100000000000001">
      <c r="B4" s="47" t="s">
        <v>111</v>
      </c>
      <c r="C4" s="47" t="s">
        <v>112</v>
      </c>
      <c r="D4" s="47" t="s">
        <v>113</v>
      </c>
    </row>
    <row r="5" spans="2:4" ht="24">
      <c r="B5" s="45" t="s">
        <v>114</v>
      </c>
      <c r="C5" s="46"/>
      <c r="D5" s="46"/>
    </row>
    <row r="6" spans="2:4" ht="24">
      <c r="B6" s="46" t="s">
        <v>115</v>
      </c>
      <c r="C6" s="46">
        <v>70</v>
      </c>
      <c r="D6" s="46">
        <v>251.9</v>
      </c>
    </row>
    <row r="7" spans="2:4">
      <c r="B7" s="46" t="s">
        <v>116</v>
      </c>
      <c r="C7" s="46">
        <v>71.400000000000006</v>
      </c>
      <c r="D7" s="46">
        <v>257</v>
      </c>
    </row>
    <row r="8" spans="2:4" ht="24">
      <c r="B8" s="46" t="s">
        <v>117</v>
      </c>
      <c r="C8" s="46">
        <v>71.400000000000006</v>
      </c>
      <c r="D8" s="46">
        <v>257</v>
      </c>
    </row>
    <row r="9" spans="2:4" ht="24">
      <c r="B9" s="46" t="s">
        <v>118</v>
      </c>
      <c r="C9" s="46">
        <v>73.3</v>
      </c>
      <c r="D9" s="46">
        <v>263.89999999999998</v>
      </c>
    </row>
    <row r="10" spans="2:4" ht="36">
      <c r="B10" s="46" t="s">
        <v>119</v>
      </c>
      <c r="C10" s="46">
        <v>76</v>
      </c>
      <c r="D10" s="46">
        <v>273.60000000000002</v>
      </c>
    </row>
    <row r="11" spans="2:4">
      <c r="B11" s="46" t="s">
        <v>120</v>
      </c>
      <c r="C11" s="46">
        <v>63.7</v>
      </c>
      <c r="D11" s="46">
        <v>229.3</v>
      </c>
    </row>
    <row r="12" spans="2:4">
      <c r="B12" s="46" t="s">
        <v>121</v>
      </c>
      <c r="C12" s="46">
        <v>73.3</v>
      </c>
      <c r="D12" s="46">
        <v>264</v>
      </c>
    </row>
    <row r="13" spans="2:4" ht="36">
      <c r="B13" s="46" t="s">
        <v>122</v>
      </c>
      <c r="C13" s="46">
        <v>94.1</v>
      </c>
      <c r="D13" s="46">
        <v>338.7</v>
      </c>
    </row>
    <row r="14" spans="2:4" ht="60">
      <c r="B14" s="45" t="s">
        <v>123</v>
      </c>
      <c r="C14" s="46"/>
      <c r="D14" s="46"/>
    </row>
    <row r="15" spans="2:4">
      <c r="B15" s="46" t="s">
        <v>124</v>
      </c>
      <c r="C15" s="46">
        <v>94.6</v>
      </c>
      <c r="D15" s="46">
        <v>340.6</v>
      </c>
    </row>
    <row r="16" spans="2:4" ht="30">
      <c r="B16" s="46" t="s">
        <v>125</v>
      </c>
      <c r="C16" s="46">
        <v>119.6</v>
      </c>
      <c r="D16" s="46">
        <v>430.5</v>
      </c>
    </row>
    <row r="17" spans="2:4">
      <c r="B17" s="46" t="s">
        <v>126</v>
      </c>
      <c r="C17" s="46">
        <v>104</v>
      </c>
      <c r="D17" s="46">
        <v>374.4</v>
      </c>
    </row>
    <row r="18" spans="2:4" ht="20.100000000000001">
      <c r="B18" s="46" t="s">
        <v>127</v>
      </c>
      <c r="C18" s="46">
        <v>98.9</v>
      </c>
      <c r="D18" s="46">
        <v>355.9</v>
      </c>
    </row>
    <row r="19" spans="2:4" ht="24">
      <c r="B19" s="45" t="s">
        <v>128</v>
      </c>
      <c r="C19" s="46">
        <v>56.4</v>
      </c>
      <c r="D19" s="46">
        <v>202.9</v>
      </c>
    </row>
    <row r="20" spans="2:4" ht="24">
      <c r="B20" s="45" t="s">
        <v>129</v>
      </c>
      <c r="C20" s="46">
        <v>96.6</v>
      </c>
      <c r="D20" s="46">
        <v>347.8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zoomScaleNormal="100" zoomScaleSheetLayoutView="100" workbookViewId="0">
      <selection activeCell="K18" sqref="K18"/>
    </sheetView>
  </sheetViews>
  <sheetFormatPr defaultRowHeight="14.45"/>
  <cols>
    <col min="1" max="1" width="4.140625" style="18" customWidth="1"/>
    <col min="3" max="3" width="10.5703125" customWidth="1"/>
    <col min="5" max="5" width="13.85546875" bestFit="1" customWidth="1"/>
    <col min="13" max="13" width="9.5703125" bestFit="1" customWidth="1"/>
    <col min="14" max="14" width="11.7109375" bestFit="1" customWidth="1"/>
    <col min="15" max="15" width="11.5703125" customWidth="1"/>
    <col min="16" max="16" width="10.85546875" customWidth="1"/>
    <col min="17" max="17" width="10.7109375" customWidth="1"/>
    <col min="18" max="18" width="11.5703125" customWidth="1"/>
  </cols>
  <sheetData>
    <row r="1" spans="1:16">
      <c r="A1" s="1"/>
      <c r="B1" s="2"/>
      <c r="C1" s="2"/>
      <c r="D1" s="2"/>
      <c r="E1" s="2"/>
      <c r="F1" s="2"/>
      <c r="G1" s="2"/>
      <c r="H1" s="2"/>
      <c r="I1" s="3"/>
    </row>
    <row r="2" spans="1:16" ht="18.600000000000001">
      <c r="A2" s="4"/>
      <c r="B2" s="168" t="s">
        <v>130</v>
      </c>
      <c r="C2" s="168"/>
      <c r="D2" s="168"/>
      <c r="E2" s="168"/>
      <c r="F2" s="168"/>
      <c r="G2" s="168"/>
      <c r="H2" s="168"/>
      <c r="I2" s="168"/>
      <c r="J2" s="168"/>
      <c r="K2" s="26"/>
      <c r="L2" s="26"/>
    </row>
    <row r="3" spans="1:16">
      <c r="A3" s="1"/>
      <c r="B3" s="31"/>
      <c r="C3" s="2"/>
      <c r="D3" s="2"/>
      <c r="E3" s="2"/>
      <c r="F3" s="2"/>
      <c r="I3" s="5"/>
      <c r="J3" s="32"/>
      <c r="K3" s="33"/>
    </row>
    <row r="4" spans="1:16">
      <c r="A4" s="1"/>
      <c r="B4" s="8"/>
      <c r="C4" s="2"/>
      <c r="D4" s="2"/>
      <c r="E4" s="2"/>
      <c r="F4" s="2"/>
      <c r="I4" s="5"/>
      <c r="J4" s="34"/>
      <c r="K4" s="34"/>
    </row>
    <row r="6" spans="1:16">
      <c r="B6" t="s">
        <v>131</v>
      </c>
      <c r="C6" t="s">
        <v>7</v>
      </c>
      <c r="E6" s="35">
        <f>Calculator!F13</f>
        <v>0</v>
      </c>
      <c r="F6" t="s">
        <v>8</v>
      </c>
    </row>
    <row r="7" spans="1:16">
      <c r="C7" t="s">
        <v>9</v>
      </c>
      <c r="E7" s="36">
        <f>Calculator!F14</f>
        <v>0</v>
      </c>
      <c r="F7" t="s">
        <v>8</v>
      </c>
    </row>
    <row r="8" spans="1:16">
      <c r="B8" t="s">
        <v>132</v>
      </c>
      <c r="E8" s="35">
        <f>Calculator!F16</f>
        <v>0</v>
      </c>
      <c r="F8" t="s">
        <v>11</v>
      </c>
      <c r="N8" s="17"/>
    </row>
    <row r="9" spans="1:16">
      <c r="B9" t="s">
        <v>12</v>
      </c>
      <c r="E9" s="35">
        <f>Calculator!F17</f>
        <v>0</v>
      </c>
      <c r="F9" t="s">
        <v>11</v>
      </c>
    </row>
    <row r="10" spans="1:16">
      <c r="B10" t="s">
        <v>133</v>
      </c>
      <c r="E10" s="44">
        <v>0</v>
      </c>
      <c r="F10" t="s">
        <v>134</v>
      </c>
      <c r="N10" s="10"/>
    </row>
    <row r="11" spans="1:16">
      <c r="E11" s="36"/>
    </row>
    <row r="12" spans="1:16">
      <c r="B12" s="20" t="s">
        <v>135</v>
      </c>
      <c r="E12" s="36"/>
      <c r="G12" s="15" t="s">
        <v>67</v>
      </c>
      <c r="N12" s="30"/>
      <c r="O12" s="27"/>
      <c r="P12" s="27"/>
    </row>
    <row r="13" spans="1:16">
      <c r="B13" t="s">
        <v>136</v>
      </c>
      <c r="E13" s="36" t="s">
        <v>137</v>
      </c>
      <c r="G13" t="s">
        <v>74</v>
      </c>
      <c r="J13" s="17" t="e">
        <f>K20</f>
        <v>#DIV/0!</v>
      </c>
      <c r="K13" t="s">
        <v>11</v>
      </c>
      <c r="M13" s="2"/>
    </row>
    <row r="14" spans="1:16">
      <c r="B14" t="s">
        <v>138</v>
      </c>
      <c r="E14" s="36">
        <f>Calculator!F24</f>
        <v>0</v>
      </c>
      <c r="G14" t="s">
        <v>139</v>
      </c>
      <c r="J14" s="17" t="e">
        <f>K57</f>
        <v>#DIV/0!</v>
      </c>
      <c r="K14" t="s">
        <v>77</v>
      </c>
      <c r="M14" s="10"/>
    </row>
    <row r="15" spans="1:16">
      <c r="B15" t="s">
        <v>140</v>
      </c>
      <c r="E15" s="36">
        <f>Calculator!F25</f>
        <v>0</v>
      </c>
      <c r="F15" t="s">
        <v>8</v>
      </c>
      <c r="G15" s="15" t="s">
        <v>141</v>
      </c>
      <c r="J15" s="17"/>
      <c r="M15" s="10"/>
      <c r="N15" s="10"/>
    </row>
    <row r="16" spans="1:16">
      <c r="B16" t="s">
        <v>142</v>
      </c>
      <c r="D16" t="s">
        <v>143</v>
      </c>
      <c r="E16" s="36">
        <f>E7+E15*2</f>
        <v>0</v>
      </c>
      <c r="F16" t="s">
        <v>8</v>
      </c>
      <c r="G16" t="s">
        <v>74</v>
      </c>
      <c r="J16" s="17" t="e">
        <f>K61</f>
        <v>#DIV/0!</v>
      </c>
      <c r="K16" t="s">
        <v>11</v>
      </c>
      <c r="M16" s="10"/>
      <c r="N16" s="2"/>
    </row>
    <row r="17" spans="2:18">
      <c r="G17" t="s">
        <v>139</v>
      </c>
      <c r="J17" s="17" t="e">
        <f>K93</f>
        <v>#DIV/0!</v>
      </c>
      <c r="K17" t="s">
        <v>77</v>
      </c>
      <c r="M17" s="17" t="e">
        <f>J17-J14</f>
        <v>#DIV/0!</v>
      </c>
    </row>
    <row r="18" spans="2:18">
      <c r="B18" s="15" t="s">
        <v>144</v>
      </c>
    </row>
    <row r="19" spans="2:18">
      <c r="E19" t="s">
        <v>145</v>
      </c>
      <c r="G19">
        <v>1</v>
      </c>
      <c r="H19">
        <v>2</v>
      </c>
      <c r="I19">
        <v>3</v>
      </c>
      <c r="J19">
        <v>4</v>
      </c>
      <c r="K19">
        <v>5</v>
      </c>
    </row>
    <row r="20" spans="2:18">
      <c r="B20" t="s">
        <v>74</v>
      </c>
      <c r="E20" t="s">
        <v>146</v>
      </c>
      <c r="F20" t="s">
        <v>11</v>
      </c>
      <c r="G20" s="17">
        <f>E9+1</f>
        <v>1</v>
      </c>
      <c r="H20" s="10" t="e">
        <f>G56</f>
        <v>#DIV/0!</v>
      </c>
      <c r="I20" s="10" t="e">
        <f t="shared" ref="I20:K20" si="0">H56</f>
        <v>#DIV/0!</v>
      </c>
      <c r="J20" s="10" t="e">
        <f t="shared" si="0"/>
        <v>#DIV/0!</v>
      </c>
      <c r="K20" s="10" t="e">
        <f t="shared" si="0"/>
        <v>#DIV/0!</v>
      </c>
      <c r="L20" s="10"/>
      <c r="M20" s="10"/>
      <c r="O20" s="10"/>
      <c r="P20" s="10"/>
      <c r="Q20" s="10"/>
      <c r="R20" s="10"/>
    </row>
    <row r="21" spans="2:18">
      <c r="B21" t="s">
        <v>147</v>
      </c>
      <c r="E21" t="s">
        <v>148</v>
      </c>
      <c r="F21" t="s">
        <v>11</v>
      </c>
      <c r="G21" s="17">
        <f>E8-1</f>
        <v>-1</v>
      </c>
      <c r="H21" s="10" t="e">
        <f>G55</f>
        <v>#DIV/0!</v>
      </c>
      <c r="I21" s="10" t="e">
        <f t="shared" ref="I21:K21" si="1">H55</f>
        <v>#DIV/0!</v>
      </c>
      <c r="J21" s="10" t="e">
        <f t="shared" si="1"/>
        <v>#DIV/0!</v>
      </c>
      <c r="K21" s="10" t="e">
        <f t="shared" si="1"/>
        <v>#DIV/0!</v>
      </c>
      <c r="L21" s="10"/>
      <c r="M21" s="17"/>
      <c r="N21" s="17"/>
      <c r="O21" s="10"/>
      <c r="P21" s="10"/>
      <c r="Q21" s="10"/>
      <c r="R21" s="10"/>
    </row>
    <row r="22" spans="2:18">
      <c r="B22" s="20" t="s">
        <v>149</v>
      </c>
    </row>
    <row r="23" spans="2:18">
      <c r="B23" t="s">
        <v>150</v>
      </c>
      <c r="E23" t="s">
        <v>151</v>
      </c>
      <c r="F23" t="s">
        <v>11</v>
      </c>
      <c r="G23">
        <f>(G20+$E$9)/2</f>
        <v>0.5</v>
      </c>
      <c r="H23" s="10" t="e">
        <f t="shared" ref="H23:K23" si="2">(H20+$E$9)/2</f>
        <v>#DIV/0!</v>
      </c>
      <c r="I23" s="10" t="e">
        <f t="shared" si="2"/>
        <v>#DIV/0!</v>
      </c>
      <c r="J23" s="10" t="e">
        <f t="shared" si="2"/>
        <v>#DIV/0!</v>
      </c>
      <c r="K23" s="10" t="e">
        <f t="shared" si="2"/>
        <v>#DIV/0!</v>
      </c>
      <c r="L23" s="17"/>
      <c r="M23" s="17"/>
      <c r="N23" s="2"/>
      <c r="O23" s="2"/>
      <c r="P23" s="2"/>
      <c r="Q23" s="2"/>
      <c r="R23" s="2"/>
    </row>
    <row r="24" spans="2:18">
      <c r="F24" s="22" t="s">
        <v>152</v>
      </c>
      <c r="G24">
        <f>G23+273.15</f>
        <v>273.64999999999998</v>
      </c>
      <c r="H24" s="10" t="e">
        <f t="shared" ref="H24:K24" si="3">H23+273.15</f>
        <v>#DIV/0!</v>
      </c>
      <c r="I24" s="10" t="e">
        <f t="shared" si="3"/>
        <v>#DIV/0!</v>
      </c>
      <c r="J24" s="10" t="e">
        <f t="shared" si="3"/>
        <v>#DIV/0!</v>
      </c>
      <c r="K24" s="10" t="e">
        <f t="shared" si="3"/>
        <v>#DIV/0!</v>
      </c>
      <c r="L24" s="10"/>
      <c r="M24" s="10"/>
      <c r="N24" s="10"/>
      <c r="O24" s="10"/>
      <c r="P24" s="10"/>
      <c r="Q24" s="10"/>
      <c r="R24" s="10"/>
    </row>
    <row r="25" spans="2:18">
      <c r="B25" t="s">
        <v>153</v>
      </c>
      <c r="E25" t="s">
        <v>154</v>
      </c>
      <c r="F25" t="s">
        <v>155</v>
      </c>
      <c r="G25" s="21">
        <f>(Air_Properties!$Q$22*G24^4+Air_Properties!$R$22*G24^3+Air_Properties!$S$22*G24^2+Air_Properties!$T$22*G24+Air_Properties!$U$22)/10^3</f>
        <v>2.415049550279361E-2</v>
      </c>
      <c r="H25" s="21" t="e">
        <f>(Air_Properties!$Q$22*H24^4+Air_Properties!$R$22*H24^3+Air_Properties!$S$22*H24^2+Air_Properties!$T$22*H24+Air_Properties!$U$22)/10^3</f>
        <v>#DIV/0!</v>
      </c>
      <c r="I25" s="21" t="e">
        <f>(Air_Properties!$Q$22*I24^4+Air_Properties!$R$22*I24^3+Air_Properties!$S$22*I24^2+Air_Properties!$T$22*I24+Air_Properties!$U$22)/10^3</f>
        <v>#DIV/0!</v>
      </c>
      <c r="J25" s="21" t="e">
        <f>(Air_Properties!$Q$22*J24^4+Air_Properties!$R$22*J24^3+Air_Properties!$S$22*J24^2+Air_Properties!$T$22*J24+Air_Properties!$U$22)/10^3</f>
        <v>#DIV/0!</v>
      </c>
      <c r="K25" s="21" t="e">
        <f>(Air_Properties!$Q$22*K24^4+Air_Properties!$R$22*K24^3+Air_Properties!$S$22*K24^2+Air_Properties!$T$22*K24+Air_Properties!$U$22)/10^3</f>
        <v>#DIV/0!</v>
      </c>
      <c r="L25" s="21"/>
      <c r="M25" s="21"/>
      <c r="N25" s="24"/>
      <c r="O25" s="24"/>
      <c r="P25" s="24"/>
      <c r="Q25" s="24"/>
      <c r="R25" s="24"/>
    </row>
    <row r="26" spans="2:18">
      <c r="B26" t="s">
        <v>156</v>
      </c>
      <c r="E26" s="22" t="s">
        <v>157</v>
      </c>
      <c r="F26" t="s">
        <v>158</v>
      </c>
      <c r="G26" s="23">
        <f>(Air_Properties!$Q$10*G24^4+Air_Properties!$R$10*G24^3+Air_Properties!$S$10*G24^2+Air_Properties!$T$10*G24+Air_Properties!$U$10)/10^7</f>
        <v>1.7180305330883584E-5</v>
      </c>
      <c r="H26" s="23" t="e">
        <f>(Air_Properties!$Q$10*H24^4+Air_Properties!$R$10*H24^3+Air_Properties!$S$10*H24^2+Air_Properties!$T$10*H24+Air_Properties!$U$10)/10^7</f>
        <v>#DIV/0!</v>
      </c>
      <c r="I26" s="23" t="e">
        <f>(Air_Properties!$Q$10*I24^4+Air_Properties!$R$10*I24^3+Air_Properties!$S$10*I24^2+Air_Properties!$T$10*I24+Air_Properties!$U$10)/10^7</f>
        <v>#DIV/0!</v>
      </c>
      <c r="J26" s="23" t="e">
        <f>(Air_Properties!$Q$10*J24^4+Air_Properties!$R$10*J24^3+Air_Properties!$S$10*J24^2+Air_Properties!$T$10*J24+Air_Properties!$U$10)/10^7</f>
        <v>#DIV/0!</v>
      </c>
      <c r="K26" s="23" t="e">
        <f>(Air_Properties!$Q$10*K24^4+Air_Properties!$R$10*K24^3+Air_Properties!$S$10*K24^2+Air_Properties!$T$10*K24+Air_Properties!$U$10)/10^7</f>
        <v>#DIV/0!</v>
      </c>
      <c r="L26" s="23"/>
      <c r="M26" s="24"/>
      <c r="N26" s="28"/>
      <c r="O26" s="28"/>
      <c r="P26" s="28"/>
      <c r="Q26" s="28"/>
      <c r="R26" s="28"/>
    </row>
    <row r="27" spans="2:18">
      <c r="B27" t="s">
        <v>159</v>
      </c>
      <c r="E27" t="s">
        <v>160</v>
      </c>
      <c r="G27" s="2">
        <f>Air_Properties!$Q$34*G24^4+Air_Properties!$R$34*G24^3+Air_Properties!$S$34*G24^2+Air_Properties!$T$34*G24+Air_Properties!$U$34</f>
        <v>0.71413358767514268</v>
      </c>
      <c r="H27" s="2" t="e">
        <f>Air_Properties!$Q$34*H24^4+Air_Properties!$R$34*H24^3+Air_Properties!$S$34*H24^2+Air_Properties!$T$34*H24+Air_Properties!$U$34</f>
        <v>#DIV/0!</v>
      </c>
      <c r="I27" s="2" t="e">
        <f>Air_Properties!$Q$34*I24^4+Air_Properties!$R$34*I24^3+Air_Properties!$S$34*I24^2+Air_Properties!$T$34*I24+Air_Properties!$U$34</f>
        <v>#DIV/0!</v>
      </c>
      <c r="J27" s="2" t="e">
        <f>Air_Properties!$Q$34*J24^4+Air_Properties!$R$34*J24^3+Air_Properties!$S$34*J24^2+Air_Properties!$T$34*J24+Air_Properties!$U$34</f>
        <v>#DIV/0!</v>
      </c>
      <c r="K27" s="2" t="e">
        <f>Air_Properties!$Q$34*K24^4+Air_Properties!$R$34*K24^3+Air_Properties!$S$34*K24^2+Air_Properties!$T$34*K24+Air_Properties!$U$34</f>
        <v>#DIV/0!</v>
      </c>
      <c r="L27" s="2"/>
      <c r="M27" s="2"/>
      <c r="N27" s="2"/>
      <c r="O27" s="2"/>
      <c r="P27" s="2"/>
      <c r="Q27" s="2"/>
      <c r="R27" s="2"/>
    </row>
    <row r="28" spans="2:18">
      <c r="B28" t="s">
        <v>161</v>
      </c>
      <c r="E28" s="22" t="s">
        <v>162</v>
      </c>
      <c r="F28" t="s">
        <v>163</v>
      </c>
      <c r="G28">
        <f>1/G24</f>
        <v>3.6543029417138682E-3</v>
      </c>
      <c r="H28" t="e">
        <f t="shared" ref="H28:K28" si="4">1/H24</f>
        <v>#DIV/0!</v>
      </c>
      <c r="I28" t="e">
        <f t="shared" si="4"/>
        <v>#DIV/0!</v>
      </c>
      <c r="J28" t="e">
        <f t="shared" si="4"/>
        <v>#DIV/0!</v>
      </c>
      <c r="K28" t="e">
        <f t="shared" si="4"/>
        <v>#DIV/0!</v>
      </c>
      <c r="L28" s="24"/>
      <c r="M28" s="27"/>
      <c r="N28" s="28"/>
      <c r="O28" s="28"/>
      <c r="P28" s="28"/>
      <c r="Q28" s="28"/>
      <c r="R28" s="28"/>
    </row>
    <row r="29" spans="2:18">
      <c r="B29" t="s">
        <v>164</v>
      </c>
      <c r="E29" s="22" t="s">
        <v>165</v>
      </c>
      <c r="F29" t="s">
        <v>166</v>
      </c>
      <c r="G29" s="21">
        <f>29/0.0820575/G24</f>
        <v>1.2914698267641858</v>
      </c>
      <c r="H29" s="21" t="e">
        <f t="shared" ref="H29:K29" si="5">29/0.0820575/H24</f>
        <v>#DIV/0!</v>
      </c>
      <c r="I29" s="21" t="e">
        <f t="shared" si="5"/>
        <v>#DIV/0!</v>
      </c>
      <c r="J29" s="21" t="e">
        <f t="shared" si="5"/>
        <v>#DIV/0!</v>
      </c>
      <c r="K29" s="21" t="e">
        <f t="shared" si="5"/>
        <v>#DIV/0!</v>
      </c>
      <c r="L29" s="21"/>
      <c r="M29" s="24"/>
      <c r="N29" s="28"/>
      <c r="O29" s="28"/>
      <c r="P29" s="28"/>
      <c r="Q29" s="28"/>
      <c r="R29" s="28"/>
    </row>
    <row r="30" spans="2:18">
      <c r="B30" t="s">
        <v>167</v>
      </c>
      <c r="E30" s="22" t="s">
        <v>168</v>
      </c>
      <c r="F30" t="s">
        <v>169</v>
      </c>
      <c r="G30" s="23">
        <f>(Air_Properties!$Q$16*G24^4+Air_Properties!$R$16*G24^3+Air_Properties!$S$16*G24^2+Air_Properties!$T$16*G24+Air_Properties!$U$16)/10^6</f>
        <v>1.3501837973355112E-5</v>
      </c>
      <c r="H30" s="23" t="e">
        <f>(Air_Properties!$Q$16*H24^4+Air_Properties!$R$16*H24^3+Air_Properties!$S$16*H24^2+Air_Properties!$T$16*H24+Air_Properties!$U$16)/10^6</f>
        <v>#DIV/0!</v>
      </c>
      <c r="I30" s="23" t="e">
        <f>(Air_Properties!$Q$16*I24^4+Air_Properties!$R$16*I24^3+Air_Properties!$S$16*I24^2+Air_Properties!$T$16*I24+Air_Properties!$U$16)/10^6</f>
        <v>#DIV/0!</v>
      </c>
      <c r="J30" s="23" t="e">
        <f>(Air_Properties!$Q$16*J24^4+Air_Properties!$R$16*J24^3+Air_Properties!$S$16*J24^2+Air_Properties!$T$16*J24+Air_Properties!$U$16)/10^6</f>
        <v>#DIV/0!</v>
      </c>
      <c r="K30" s="23" t="e">
        <f>(Air_Properties!$Q$16*K24^4+Air_Properties!$R$16*K24^3+Air_Properties!$S$16*K24^2+Air_Properties!$T$16*K24+Air_Properties!$U$16)/10^6</f>
        <v>#DIV/0!</v>
      </c>
      <c r="L30" s="23"/>
      <c r="M30" s="21"/>
      <c r="N30" s="29"/>
      <c r="O30" s="29"/>
      <c r="P30" s="29"/>
      <c r="Q30" s="29"/>
      <c r="R30" s="29"/>
    </row>
    <row r="31" spans="2:18">
      <c r="B31" t="s">
        <v>170</v>
      </c>
      <c r="E31" s="22" t="s">
        <v>171</v>
      </c>
      <c r="F31" t="s">
        <v>172</v>
      </c>
      <c r="G31" s="10">
        <f>Air_Properties!$Q$4*G24^4+Air_Properties!$R$4*G24^3+Air_Properties!$S$4*G24^2+Air_Properties!$T$4*G24+Air_Properties!$U$4</f>
        <v>1.0045445100866139</v>
      </c>
      <c r="H31" s="10" t="e">
        <f>Air_Properties!$Q$4*H24^4+Air_Properties!$R$4*H24^3+Air_Properties!$S$4*H24^2+Air_Properties!$T$4*H24+Air_Properties!$U$4</f>
        <v>#DIV/0!</v>
      </c>
      <c r="I31" s="10" t="e">
        <f>Air_Properties!$Q$4*I24^4+Air_Properties!$R$4*I24^3+Air_Properties!$S$4*I24^2+Air_Properties!$T$4*I24+Air_Properties!$U$4</f>
        <v>#DIV/0!</v>
      </c>
      <c r="J31" s="10" t="e">
        <f>Air_Properties!$Q$4*J24^4+Air_Properties!$R$4*J24^3+Air_Properties!$S$4*J24^2+Air_Properties!$T$4*J24+Air_Properties!$U$4</f>
        <v>#DIV/0!</v>
      </c>
      <c r="K31" s="10" t="e">
        <f>Air_Properties!$Q$4*K24^4+Air_Properties!$R$4*K24^3+Air_Properties!$S$4*K24^2+Air_Properties!$T$4*K24+Air_Properties!$U$4</f>
        <v>#DIV/0!</v>
      </c>
      <c r="L31" s="10"/>
      <c r="M31" s="21"/>
      <c r="N31" s="29"/>
      <c r="O31" s="29"/>
      <c r="P31" s="29"/>
      <c r="Q31" s="29"/>
      <c r="R31" s="29"/>
    </row>
    <row r="32" spans="2:18">
      <c r="B32" t="s">
        <v>173</v>
      </c>
      <c r="E32" s="22" t="s">
        <v>174</v>
      </c>
      <c r="F32" t="s">
        <v>175</v>
      </c>
      <c r="G32" s="23">
        <f>(Air_Properties!$Q$28*G24^4+Air_Properties!$R$28*G24^3+Air_Properties!$S$28*G24^2+Air_Properties!$T$28*G24+Air_Properties!$U$28)/10^6</f>
        <v>1.8816459069523986E-5</v>
      </c>
      <c r="H32" s="23" t="e">
        <f>(Air_Properties!$Q$28*H24^4+Air_Properties!$R$28*H24^3+Air_Properties!$S$28*H24^2+Air_Properties!$T$28*H24+Air_Properties!$U$28)/10^6</f>
        <v>#DIV/0!</v>
      </c>
      <c r="I32" s="23" t="e">
        <f>(Air_Properties!$Q$28*I24^4+Air_Properties!$R$28*I24^3+Air_Properties!$S$28*I24^2+Air_Properties!$T$28*I24+Air_Properties!$U$28)/10^6</f>
        <v>#DIV/0!</v>
      </c>
      <c r="J32" s="23" t="e">
        <f>(Air_Properties!$Q$28*J24^4+Air_Properties!$R$28*J24^3+Air_Properties!$S$28*J24^2+Air_Properties!$T$28*J24+Air_Properties!$U$28)/10^6</f>
        <v>#DIV/0!</v>
      </c>
      <c r="K32" s="23" t="e">
        <f>(Air_Properties!$Q$28*K24^4+Air_Properties!$R$28*K24^3+Air_Properties!$S$28*K24^2+Air_Properties!$T$28*K24+Air_Properties!$U$28)/10^6</f>
        <v>#DIV/0!</v>
      </c>
      <c r="L32" s="23"/>
      <c r="M32" s="16"/>
      <c r="N32" s="25"/>
      <c r="O32" s="25"/>
      <c r="P32" s="25"/>
      <c r="Q32" s="25"/>
      <c r="R32" s="25"/>
    </row>
    <row r="33" spans="2:18">
      <c r="B33" t="s">
        <v>176</v>
      </c>
      <c r="E33" s="22" t="s">
        <v>177</v>
      </c>
      <c r="G33" s="25">
        <f>($E$16/1000)*$E$10/G30</f>
        <v>0</v>
      </c>
      <c r="H33" s="25" t="e">
        <f t="shared" ref="H33:K33" si="6">($E$16/1000)*$E$10/H30</f>
        <v>#DIV/0!</v>
      </c>
      <c r="I33" s="25" t="e">
        <f t="shared" si="6"/>
        <v>#DIV/0!</v>
      </c>
      <c r="J33" s="25" t="e">
        <f t="shared" si="6"/>
        <v>#DIV/0!</v>
      </c>
      <c r="K33" s="25" t="e">
        <f t="shared" si="6"/>
        <v>#DIV/0!</v>
      </c>
      <c r="L33" s="25"/>
      <c r="M33" s="25"/>
      <c r="N33" s="25"/>
      <c r="O33" s="25"/>
      <c r="P33" s="25"/>
      <c r="Q33" s="25"/>
      <c r="R33" s="25"/>
    </row>
    <row r="34" spans="2:18">
      <c r="B34" t="s">
        <v>178</v>
      </c>
      <c r="E34" s="22" t="s">
        <v>179</v>
      </c>
      <c r="G34" s="25">
        <f>9.81*G28*ABS(G20-$E$9)*($E$16/1000)^3/(G30*G32)</f>
        <v>0</v>
      </c>
      <c r="H34" s="25" t="e">
        <f t="shared" ref="H34:K34" si="7">9.81*H28*ABS(H20-$E$9)*($E$16/1000)^3/(H30*H32)</f>
        <v>#DIV/0!</v>
      </c>
      <c r="I34" s="25" t="e">
        <f t="shared" si="7"/>
        <v>#DIV/0!</v>
      </c>
      <c r="J34" s="25" t="e">
        <f t="shared" si="7"/>
        <v>#DIV/0!</v>
      </c>
      <c r="K34" s="25" t="e">
        <f t="shared" si="7"/>
        <v>#DIV/0!</v>
      </c>
      <c r="L34" s="25"/>
      <c r="M34" s="25"/>
      <c r="N34" s="17"/>
      <c r="O34" s="17"/>
      <c r="P34" s="17"/>
      <c r="Q34" s="17"/>
      <c r="R34" s="17"/>
    </row>
    <row r="36" spans="2:18">
      <c r="B36" s="20" t="s">
        <v>180</v>
      </c>
    </row>
    <row r="37" spans="2:18">
      <c r="B37" t="s">
        <v>181</v>
      </c>
      <c r="E37" t="s">
        <v>182</v>
      </c>
      <c r="F37" t="s">
        <v>183</v>
      </c>
      <c r="G37" s="10">
        <f>0.00000005670373*$E$14*((G20+273.15)^4-($E$9+273.15)^4)/((G20+273.15)-($E$9+273.15))</f>
        <v>0</v>
      </c>
      <c r="H37" s="10" t="e">
        <f>0.00000005670373*$E$14*((H20+273.15)^4-($E$9+273.15)^4)/((H20+273.15)-($E$9+273.15))</f>
        <v>#DIV/0!</v>
      </c>
      <c r="I37" s="10" t="e">
        <f>0.00000005670373*$E$14*((I20+273.15)^4-($E$9+273.15)^4)/((I20+273.15)-($E$9+273.15))</f>
        <v>#DIV/0!</v>
      </c>
      <c r="J37" s="10" t="e">
        <f>0.00000005670373*$E$14*((J20+273.15)^4-($E$9+273.15)^4)/((J20+273.15)-($E$9+273.15))</f>
        <v>#DIV/0!</v>
      </c>
      <c r="K37" s="10" t="e">
        <f>0.00000005670373*$E$14*((K20+273.15)^4-($E$9+273.15)^4)/((K20+273.15)-($E$9+273.15))</f>
        <v>#DIV/0!</v>
      </c>
      <c r="L37" s="10"/>
      <c r="M37" s="21"/>
      <c r="N37" s="27"/>
      <c r="O37" s="27"/>
      <c r="P37" s="27"/>
      <c r="Q37" s="27"/>
      <c r="R37" s="27"/>
    </row>
    <row r="38" spans="2:18">
      <c r="B38" t="s">
        <v>184</v>
      </c>
    </row>
    <row r="39" spans="2:18">
      <c r="B39" t="s">
        <v>185</v>
      </c>
      <c r="E39" t="s">
        <v>186</v>
      </c>
      <c r="G39" s="17">
        <f>0.3+(0.62*G33^0.5*G27^(1/3))*(1+(G33/282000)^(5/8))^(4/5)/(1 + (0.4/G27)^(2/3))^(1/4)</f>
        <v>0.3</v>
      </c>
      <c r="H39" s="17" t="e">
        <f>0.3+(0.62*H33^0.5*H27^(1/3))*(1+(H33/282000)^(5/8))^(4/5)/(1 + (0.4/H27)^(2/3))^(1/4)</f>
        <v>#DIV/0!</v>
      </c>
      <c r="I39" s="17" t="e">
        <f t="shared" ref="I39:K39" si="8">0.3+(0.62*I33^0.5*I27^(1/3))*(1+(I33/282000)^(5/8))^(4/5)/(1 + (0.4/I27)^(2/3))^(1/4)</f>
        <v>#DIV/0!</v>
      </c>
      <c r="J39" s="17" t="e">
        <f t="shared" si="8"/>
        <v>#DIV/0!</v>
      </c>
      <c r="K39" s="17" t="e">
        <f t="shared" si="8"/>
        <v>#DIV/0!</v>
      </c>
      <c r="L39" s="17"/>
      <c r="M39" s="17"/>
      <c r="N39" s="21"/>
      <c r="O39" s="21"/>
      <c r="P39" s="21"/>
      <c r="Q39" s="21"/>
      <c r="R39" s="21"/>
    </row>
    <row r="40" spans="2:18">
      <c r="E40" t="s">
        <v>187</v>
      </c>
      <c r="F40" t="s">
        <v>183</v>
      </c>
      <c r="G40" s="10" t="e">
        <f>G39*G25/($E$16/1000)</f>
        <v>#DIV/0!</v>
      </c>
      <c r="H40" s="10" t="e">
        <f t="shared" ref="H40:K40" si="9">H39*H25/($E$16/1000)</f>
        <v>#DIV/0!</v>
      </c>
      <c r="I40" s="10" t="e">
        <f t="shared" si="9"/>
        <v>#DIV/0!</v>
      </c>
      <c r="J40" s="10" t="e">
        <f t="shared" si="9"/>
        <v>#DIV/0!</v>
      </c>
      <c r="K40" s="10" t="e">
        <f t="shared" si="9"/>
        <v>#DIV/0!</v>
      </c>
      <c r="L40" s="10"/>
      <c r="M40" s="21"/>
      <c r="N40" s="21"/>
      <c r="O40" s="21"/>
      <c r="P40" s="21"/>
      <c r="Q40" s="21"/>
      <c r="R40" s="21"/>
    </row>
    <row r="41" spans="2:18">
      <c r="B41" t="s">
        <v>188</v>
      </c>
      <c r="E41" t="s">
        <v>189</v>
      </c>
      <c r="G41" s="10">
        <f>(0.6 + 0.387*G34^(1/6)/( 1 +(0.559/G27)^(9/16))^(8/27))^2</f>
        <v>0.36</v>
      </c>
      <c r="H41" s="10" t="e">
        <f t="shared" ref="H41:K41" si="10">(0.6 + 0.387*H34^(1/6)/( 1 +(0.559/H27)^(9/16))^(8/27))^2</f>
        <v>#DIV/0!</v>
      </c>
      <c r="I41" s="10" t="e">
        <f t="shared" si="10"/>
        <v>#DIV/0!</v>
      </c>
      <c r="J41" s="10" t="e">
        <f t="shared" si="10"/>
        <v>#DIV/0!</v>
      </c>
      <c r="K41" s="10" t="e">
        <f t="shared" si="10"/>
        <v>#DIV/0!</v>
      </c>
      <c r="L41" s="10"/>
      <c r="M41" s="10"/>
      <c r="N41" s="24"/>
      <c r="O41" s="24"/>
      <c r="P41" s="24"/>
      <c r="Q41" s="24"/>
      <c r="R41" s="24"/>
    </row>
    <row r="42" spans="2:18">
      <c r="E42" t="s">
        <v>190</v>
      </c>
      <c r="F42" t="s">
        <v>183</v>
      </c>
      <c r="G42" s="10" t="e">
        <f>G41*G25/($E$16/1000)</f>
        <v>#DIV/0!</v>
      </c>
      <c r="H42" s="10" t="e">
        <f t="shared" ref="H42:K42" si="11">H41*H25/($E$16/1000)</f>
        <v>#DIV/0!</v>
      </c>
      <c r="I42" s="10" t="e">
        <f t="shared" si="11"/>
        <v>#DIV/0!</v>
      </c>
      <c r="J42" s="10" t="e">
        <f t="shared" si="11"/>
        <v>#DIV/0!</v>
      </c>
      <c r="K42" s="10" t="e">
        <f t="shared" si="11"/>
        <v>#DIV/0!</v>
      </c>
      <c r="L42" s="10"/>
      <c r="M42" s="21"/>
      <c r="N42" s="24"/>
      <c r="O42" s="24"/>
      <c r="P42" s="24"/>
      <c r="Q42" s="24"/>
      <c r="R42" s="24"/>
    </row>
    <row r="43" spans="2:18">
      <c r="B43" t="s">
        <v>191</v>
      </c>
      <c r="E43" t="s">
        <v>192</v>
      </c>
      <c r="G43" s="17">
        <f>(G39^4+G41^4)^(1/4)</f>
        <v>0.39722181511825366</v>
      </c>
      <c r="H43" s="17" t="e">
        <f t="shared" ref="H43:K43" si="12">(H39^4+H41^4)^(1/4)</f>
        <v>#DIV/0!</v>
      </c>
      <c r="I43" s="17" t="e">
        <f t="shared" si="12"/>
        <v>#DIV/0!</v>
      </c>
      <c r="J43" s="17" t="e">
        <f t="shared" si="12"/>
        <v>#DIV/0!</v>
      </c>
      <c r="K43" s="17" t="e">
        <f t="shared" si="12"/>
        <v>#DIV/0!</v>
      </c>
      <c r="L43" s="17"/>
      <c r="M43" s="17"/>
      <c r="N43" s="17"/>
      <c r="O43" s="17"/>
      <c r="P43" s="17"/>
      <c r="Q43" s="17"/>
      <c r="R43" s="17"/>
    </row>
    <row r="44" spans="2:18">
      <c r="E44" t="s">
        <v>193</v>
      </c>
      <c r="F44" t="s">
        <v>183</v>
      </c>
      <c r="G44" s="10" t="e">
        <f>G43*G25/($E$16/1000)</f>
        <v>#DIV/0!</v>
      </c>
      <c r="H44" s="10" t="e">
        <f t="shared" ref="H44:K44" si="13">H43*H25/($E$16/1000)</f>
        <v>#DIV/0!</v>
      </c>
      <c r="I44" s="10" t="e">
        <f t="shared" si="13"/>
        <v>#DIV/0!</v>
      </c>
      <c r="J44" s="10" t="e">
        <f t="shared" si="13"/>
        <v>#DIV/0!</v>
      </c>
      <c r="K44" s="10" t="e">
        <f t="shared" si="13"/>
        <v>#DIV/0!</v>
      </c>
      <c r="L44" s="10"/>
      <c r="M44" s="10"/>
      <c r="N44" s="10"/>
      <c r="O44" s="10"/>
      <c r="P44" s="10"/>
      <c r="Q44" s="10"/>
      <c r="R44" s="10"/>
    </row>
    <row r="45" spans="2:18">
      <c r="B45" t="s">
        <v>194</v>
      </c>
      <c r="E45" t="s">
        <v>195</v>
      </c>
      <c r="F45" t="s">
        <v>183</v>
      </c>
      <c r="G45" s="10" t="e">
        <f>G44+G37</f>
        <v>#DIV/0!</v>
      </c>
      <c r="H45" s="10" t="e">
        <f t="shared" ref="H45:K45" si="14">H44+H37</f>
        <v>#DIV/0!</v>
      </c>
      <c r="I45" s="10" t="e">
        <f t="shared" si="14"/>
        <v>#DIV/0!</v>
      </c>
      <c r="J45" s="10" t="e">
        <f t="shared" si="14"/>
        <v>#DIV/0!</v>
      </c>
      <c r="K45" s="10" t="e">
        <f t="shared" si="14"/>
        <v>#DIV/0!</v>
      </c>
      <c r="L45" s="10"/>
      <c r="M45" s="10"/>
      <c r="N45" s="24"/>
      <c r="O45" s="24"/>
      <c r="P45" s="24"/>
      <c r="Q45" s="24"/>
      <c r="R45" s="24"/>
    </row>
    <row r="46" spans="2:18">
      <c r="B46" s="20" t="s">
        <v>196</v>
      </c>
      <c r="G46" s="10"/>
      <c r="H46" s="10"/>
      <c r="I46" s="10"/>
      <c r="J46" s="10"/>
      <c r="K46" s="10"/>
    </row>
    <row r="47" spans="2:18">
      <c r="B47" t="s">
        <v>197</v>
      </c>
      <c r="E47" t="s">
        <v>198</v>
      </c>
      <c r="F47" t="s">
        <v>155</v>
      </c>
      <c r="G47" s="10">
        <f>Calculator!$F$19</f>
        <v>0</v>
      </c>
      <c r="H47" s="10">
        <f>Calculator!$F$19</f>
        <v>0</v>
      </c>
      <c r="I47" s="10">
        <f>Calculator!$F$19</f>
        <v>0</v>
      </c>
      <c r="J47" s="10">
        <f>Calculator!$F$19</f>
        <v>0</v>
      </c>
      <c r="K47" s="10">
        <f>Calculator!$F$19</f>
        <v>0</v>
      </c>
      <c r="L47" s="10"/>
      <c r="M47" s="10"/>
      <c r="N47" s="10"/>
      <c r="O47" s="10"/>
      <c r="P47" s="10"/>
      <c r="Q47" s="10"/>
      <c r="R47" s="10"/>
    </row>
    <row r="48" spans="2:18">
      <c r="B48" t="s">
        <v>199</v>
      </c>
      <c r="E48" t="s">
        <v>200</v>
      </c>
      <c r="F48" t="s">
        <v>201</v>
      </c>
      <c r="G48" s="24" t="e">
        <f>($E$16/1000)*LN($E$7/$E$6)/(2*G47)</f>
        <v>#DIV/0!</v>
      </c>
      <c r="H48" s="24" t="e">
        <f t="shared" ref="H48:K48" si="15">($E$16/1000)*LN($E$7/$E$6)/(2*H47)</f>
        <v>#DIV/0!</v>
      </c>
      <c r="I48" s="24" t="e">
        <f t="shared" si="15"/>
        <v>#DIV/0!</v>
      </c>
      <c r="J48" s="24" t="e">
        <f t="shared" si="15"/>
        <v>#DIV/0!</v>
      </c>
      <c r="K48" s="24" t="e">
        <f t="shared" si="15"/>
        <v>#DIV/0!</v>
      </c>
      <c r="L48" s="24"/>
      <c r="M48" s="24"/>
      <c r="N48" s="28"/>
      <c r="O48" s="28"/>
      <c r="P48" s="28"/>
      <c r="Q48" s="28"/>
      <c r="R48" s="28"/>
    </row>
    <row r="49" spans="2:18">
      <c r="B49" s="20" t="s">
        <v>202</v>
      </c>
    </row>
    <row r="50" spans="2:18">
      <c r="B50" t="s">
        <v>203</v>
      </c>
      <c r="F50" s="22" t="s">
        <v>152</v>
      </c>
      <c r="G50">
        <f>(G20+G21)/2+273.15</f>
        <v>273.14999999999998</v>
      </c>
      <c r="H50" t="e">
        <f t="shared" ref="H50:K50" si="16">(H20+H21)/2+273.15</f>
        <v>#DIV/0!</v>
      </c>
      <c r="I50" t="e">
        <f t="shared" si="16"/>
        <v>#DIV/0!</v>
      </c>
      <c r="J50" t="e">
        <f t="shared" si="16"/>
        <v>#DIV/0!</v>
      </c>
      <c r="K50" t="e">
        <f t="shared" si="16"/>
        <v>#DIV/0!</v>
      </c>
      <c r="L50" s="10"/>
      <c r="M50" s="10"/>
      <c r="N50" s="10"/>
    </row>
    <row r="51" spans="2:18">
      <c r="B51" t="s">
        <v>204</v>
      </c>
      <c r="E51" t="s">
        <v>205</v>
      </c>
      <c r="F51" t="s">
        <v>155</v>
      </c>
      <c r="G51" s="24">
        <f>Calculator!$F$23</f>
        <v>0</v>
      </c>
      <c r="H51" s="24">
        <f>Calculator!$F$23</f>
        <v>0</v>
      </c>
      <c r="I51" s="24">
        <f>Calculator!$F$23</f>
        <v>0</v>
      </c>
      <c r="J51" s="24">
        <f>Calculator!$F$23</f>
        <v>0</v>
      </c>
      <c r="K51" s="24">
        <f>Calculator!$F$23</f>
        <v>0</v>
      </c>
      <c r="L51" s="24"/>
      <c r="M51" s="24"/>
      <c r="N51" s="24"/>
      <c r="O51" s="24"/>
      <c r="P51" s="24"/>
      <c r="Q51" s="24"/>
      <c r="R51" s="24"/>
    </row>
    <row r="52" spans="2:18">
      <c r="B52" t="s">
        <v>206</v>
      </c>
      <c r="E52" t="s">
        <v>207</v>
      </c>
      <c r="F52" t="s">
        <v>201</v>
      </c>
      <c r="G52" s="10" t="e">
        <f>($E$16/1000)*LN($E$16/$E$7)/(2*G51)</f>
        <v>#DIV/0!</v>
      </c>
      <c r="H52" s="10" t="e">
        <f t="shared" ref="H52:K52" si="17">($E$16/1000)*LN($E$16/$E$7)/(2*H51)</f>
        <v>#DIV/0!</v>
      </c>
      <c r="I52" s="10" t="e">
        <f t="shared" si="17"/>
        <v>#DIV/0!</v>
      </c>
      <c r="J52" s="10" t="e">
        <f t="shared" si="17"/>
        <v>#DIV/0!</v>
      </c>
      <c r="K52" s="10" t="e">
        <f t="shared" si="17"/>
        <v>#DIV/0!</v>
      </c>
      <c r="L52" s="10"/>
      <c r="M52" s="10"/>
      <c r="N52" s="21"/>
      <c r="O52" s="21"/>
      <c r="P52" s="21"/>
      <c r="Q52" s="21"/>
      <c r="R52" s="21"/>
    </row>
    <row r="53" spans="2:18">
      <c r="B53" s="20" t="s">
        <v>208</v>
      </c>
      <c r="E53" t="s">
        <v>209</v>
      </c>
      <c r="F53" t="s">
        <v>201</v>
      </c>
      <c r="G53" s="2" t="e">
        <f>G52+G48+1/G45</f>
        <v>#DIV/0!</v>
      </c>
      <c r="H53" s="2" t="e">
        <f t="shared" ref="H53:K53" si="18">H52+H48+1/H45</f>
        <v>#DIV/0!</v>
      </c>
      <c r="I53" s="2" t="e">
        <f t="shared" si="18"/>
        <v>#DIV/0!</v>
      </c>
      <c r="J53" s="2" t="e">
        <f t="shared" si="18"/>
        <v>#DIV/0!</v>
      </c>
      <c r="K53" s="2" t="e">
        <f t="shared" si="18"/>
        <v>#DIV/0!</v>
      </c>
      <c r="L53" s="2"/>
      <c r="M53" s="2"/>
      <c r="N53" s="24"/>
      <c r="O53" s="24"/>
      <c r="P53" s="24"/>
      <c r="Q53" s="24"/>
      <c r="R53" s="24"/>
    </row>
    <row r="54" spans="2:18">
      <c r="B54" t="s">
        <v>210</v>
      </c>
      <c r="E54" t="s">
        <v>211</v>
      </c>
      <c r="F54" t="s">
        <v>72</v>
      </c>
      <c r="G54" s="10" t="e">
        <f>($E$8-$E$9)/G53</f>
        <v>#DIV/0!</v>
      </c>
      <c r="H54" s="10" t="e">
        <f t="shared" ref="H54:J54" si="19">($E$8-$E$9)/H53</f>
        <v>#DIV/0!</v>
      </c>
      <c r="I54" s="10" t="e">
        <f t="shared" si="19"/>
        <v>#DIV/0!</v>
      </c>
      <c r="J54" s="10" t="e">
        <f t="shared" si="19"/>
        <v>#DIV/0!</v>
      </c>
      <c r="K54" s="10" t="e">
        <f>($E$8-$E$9)/K53</f>
        <v>#DIV/0!</v>
      </c>
      <c r="L54" s="10"/>
      <c r="M54" s="10"/>
      <c r="N54" s="10"/>
      <c r="O54" s="10"/>
      <c r="P54" s="10"/>
      <c r="Q54" s="10"/>
      <c r="R54" s="10"/>
    </row>
    <row r="55" spans="2:18">
      <c r="B55" t="s">
        <v>147</v>
      </c>
      <c r="E55" t="s">
        <v>212</v>
      </c>
      <c r="F55" t="s">
        <v>11</v>
      </c>
      <c r="G55" s="17" t="e">
        <f>$E$8 - G54*G48</f>
        <v>#DIV/0!</v>
      </c>
      <c r="H55" s="17" t="e">
        <f t="shared" ref="H55:K55" si="20">$E$8 - H54*H48</f>
        <v>#DIV/0!</v>
      </c>
      <c r="I55" s="17" t="e">
        <f t="shared" si="20"/>
        <v>#DIV/0!</v>
      </c>
      <c r="J55" s="17" t="e">
        <f t="shared" si="20"/>
        <v>#DIV/0!</v>
      </c>
      <c r="K55" s="17" t="e">
        <f t="shared" si="20"/>
        <v>#DIV/0!</v>
      </c>
      <c r="L55" s="17"/>
      <c r="M55" s="17"/>
      <c r="N55" s="2"/>
      <c r="O55" s="2"/>
      <c r="P55" s="2"/>
      <c r="Q55" s="2"/>
      <c r="R55" s="2"/>
    </row>
    <row r="56" spans="2:18">
      <c r="B56" t="s">
        <v>213</v>
      </c>
      <c r="E56" t="s">
        <v>214</v>
      </c>
      <c r="F56" t="s">
        <v>11</v>
      </c>
      <c r="G56" s="10" t="e">
        <f>G55-G54*G52</f>
        <v>#DIV/0!</v>
      </c>
      <c r="H56" s="10" t="e">
        <f t="shared" ref="H56:K56" si="21">H55-H54*H52</f>
        <v>#DIV/0!</v>
      </c>
      <c r="I56" s="10" t="e">
        <f t="shared" si="21"/>
        <v>#DIV/0!</v>
      </c>
      <c r="J56" s="10" t="e">
        <f t="shared" si="21"/>
        <v>#DIV/0!</v>
      </c>
      <c r="K56" s="10" t="e">
        <f t="shared" si="21"/>
        <v>#DIV/0!</v>
      </c>
      <c r="L56" s="10"/>
      <c r="M56" s="10"/>
      <c r="N56" s="24"/>
      <c r="O56" s="24"/>
      <c r="P56" s="24"/>
      <c r="Q56" s="24"/>
      <c r="R56" s="24"/>
    </row>
    <row r="57" spans="2:18">
      <c r="B57" t="s">
        <v>76</v>
      </c>
      <c r="F57" t="s">
        <v>77</v>
      </c>
      <c r="G57" s="10" t="e">
        <f>G54*PI()*($E$16/1000)</f>
        <v>#DIV/0!</v>
      </c>
      <c r="H57" s="10" t="e">
        <f t="shared" ref="H57:J57" si="22">H54*PI()*($E$16/1000)</f>
        <v>#DIV/0!</v>
      </c>
      <c r="I57" s="10" t="e">
        <f t="shared" si="22"/>
        <v>#DIV/0!</v>
      </c>
      <c r="J57" s="10" t="e">
        <f t="shared" si="22"/>
        <v>#DIV/0!</v>
      </c>
      <c r="K57" s="10" t="e">
        <f>K54*PI()*($E$16/1000)</f>
        <v>#DIV/0!</v>
      </c>
      <c r="N57" s="21"/>
      <c r="O57" s="21"/>
      <c r="P57" s="21"/>
      <c r="Q57" s="21"/>
      <c r="R57" s="21"/>
    </row>
    <row r="59" spans="2:18">
      <c r="B59" s="15" t="s">
        <v>215</v>
      </c>
    </row>
    <row r="60" spans="2:18">
      <c r="B60" s="20"/>
      <c r="E60" t="s">
        <v>145</v>
      </c>
      <c r="G60">
        <v>1</v>
      </c>
      <c r="H60">
        <v>2</v>
      </c>
      <c r="I60">
        <v>3</v>
      </c>
      <c r="J60">
        <v>4</v>
      </c>
      <c r="K60">
        <v>5</v>
      </c>
    </row>
    <row r="61" spans="2:18">
      <c r="B61" t="s">
        <v>74</v>
      </c>
      <c r="E61" t="s">
        <v>146</v>
      </c>
      <c r="F61" t="s">
        <v>11</v>
      </c>
      <c r="G61" s="17">
        <f>E9+1</f>
        <v>1</v>
      </c>
      <c r="H61" s="17" t="e">
        <f>G92</f>
        <v>#DIV/0!</v>
      </c>
      <c r="I61" s="17" t="e">
        <f t="shared" ref="I61:K61" si="23">H92</f>
        <v>#DIV/0!</v>
      </c>
      <c r="J61" s="17" t="e">
        <f t="shared" si="23"/>
        <v>#DIV/0!</v>
      </c>
      <c r="K61" s="17" t="e">
        <f t="shared" si="23"/>
        <v>#DIV/0!</v>
      </c>
      <c r="O61" s="2"/>
      <c r="P61" s="2"/>
      <c r="Q61" s="2"/>
      <c r="R61" s="2"/>
    </row>
    <row r="62" spans="2:18">
      <c r="B62" t="s">
        <v>216</v>
      </c>
      <c r="G62">
        <v>0.8</v>
      </c>
      <c r="H62">
        <f>G62</f>
        <v>0.8</v>
      </c>
      <c r="I62">
        <f>H62</f>
        <v>0.8</v>
      </c>
      <c r="J62">
        <f>I62</f>
        <v>0.8</v>
      </c>
      <c r="K62">
        <f>J62</f>
        <v>0.8</v>
      </c>
    </row>
    <row r="63" spans="2:18">
      <c r="B63" s="20" t="s">
        <v>149</v>
      </c>
    </row>
    <row r="64" spans="2:18">
      <c r="B64" t="s">
        <v>150</v>
      </c>
      <c r="E64" t="s">
        <v>151</v>
      </c>
      <c r="F64" t="s">
        <v>11</v>
      </c>
      <c r="G64">
        <f>(G61+$E$9)/2</f>
        <v>0.5</v>
      </c>
      <c r="H64" s="10" t="e">
        <f t="shared" ref="H64:K64" si="24">(H61+$E$9)/2</f>
        <v>#DIV/0!</v>
      </c>
      <c r="I64" s="10" t="e">
        <f t="shared" si="24"/>
        <v>#DIV/0!</v>
      </c>
      <c r="J64" s="10" t="e">
        <f t="shared" si="24"/>
        <v>#DIV/0!</v>
      </c>
      <c r="K64" s="10" t="e">
        <f t="shared" si="24"/>
        <v>#DIV/0!</v>
      </c>
    </row>
    <row r="65" spans="2:18">
      <c r="F65" s="22" t="s">
        <v>152</v>
      </c>
      <c r="G65">
        <f>G64+273.15</f>
        <v>273.64999999999998</v>
      </c>
      <c r="H65" s="10" t="e">
        <f t="shared" ref="H65:K65" si="25">H64+273.15</f>
        <v>#DIV/0!</v>
      </c>
      <c r="I65" s="10" t="e">
        <f t="shared" si="25"/>
        <v>#DIV/0!</v>
      </c>
      <c r="J65" s="10" t="e">
        <f t="shared" si="25"/>
        <v>#DIV/0!</v>
      </c>
      <c r="K65" s="10" t="e">
        <f t="shared" si="25"/>
        <v>#DIV/0!</v>
      </c>
    </row>
    <row r="66" spans="2:18">
      <c r="B66" t="s">
        <v>153</v>
      </c>
      <c r="E66" t="s">
        <v>154</v>
      </c>
      <c r="F66" t="s">
        <v>155</v>
      </c>
      <c r="G66" s="21">
        <f>(Air_Properties!$Q$22*G65^4+Air_Properties!$R$22*G65^3+Air_Properties!$S$22*G65^2+Air_Properties!$T$22*G65+Air_Properties!$U$22)/10^3</f>
        <v>2.415049550279361E-2</v>
      </c>
      <c r="H66" s="21" t="e">
        <f>(Air_Properties!$Q$22*H65^4+Air_Properties!$R$22*H65^3+Air_Properties!$S$22*H65^2+Air_Properties!$T$22*H65+Air_Properties!$U$22)/10^3</f>
        <v>#DIV/0!</v>
      </c>
      <c r="I66" s="21" t="e">
        <f>(Air_Properties!$Q$22*I65^4+Air_Properties!$R$22*I65^3+Air_Properties!$S$22*I65^2+Air_Properties!$T$22*I65+Air_Properties!$U$22)/10^3</f>
        <v>#DIV/0!</v>
      </c>
      <c r="J66" s="21" t="e">
        <f>(Air_Properties!$Q$22*J65^4+Air_Properties!$R$22*J65^3+Air_Properties!$S$22*J65^2+Air_Properties!$T$22*J65+Air_Properties!$U$22)/10^3</f>
        <v>#DIV/0!</v>
      </c>
      <c r="K66" s="21" t="e">
        <f>(Air_Properties!$Q$22*K65^4+Air_Properties!$R$22*K65^3+Air_Properties!$S$22*K65^2+Air_Properties!$T$22*K65+Air_Properties!$U$22)/10^3</f>
        <v>#DIV/0!</v>
      </c>
      <c r="N66" s="24"/>
      <c r="O66" s="24"/>
      <c r="P66" s="24"/>
      <c r="Q66" s="24"/>
      <c r="R66" s="24"/>
    </row>
    <row r="67" spans="2:18">
      <c r="B67" t="s">
        <v>156</v>
      </c>
      <c r="E67" s="22" t="s">
        <v>157</v>
      </c>
      <c r="F67" t="s">
        <v>158</v>
      </c>
      <c r="G67" s="23">
        <f>(Air_Properties!$Q$10*G65^4+Air_Properties!$R$10*G65^3+Air_Properties!$S$10*G65^2+Air_Properties!$T$10*G65+Air_Properties!$U$10)/10^7</f>
        <v>1.7180305330883584E-5</v>
      </c>
      <c r="H67" s="23" t="e">
        <f>(Air_Properties!$Q$10*H65^4+Air_Properties!$R$10*H65^3+Air_Properties!$S$10*H65^2+Air_Properties!$T$10*H65+Air_Properties!$U$10)/10^7</f>
        <v>#DIV/0!</v>
      </c>
      <c r="I67" s="23" t="e">
        <f>(Air_Properties!$Q$10*I65^4+Air_Properties!$R$10*I65^3+Air_Properties!$S$10*I65^2+Air_Properties!$T$10*I65+Air_Properties!$U$10)/10^7</f>
        <v>#DIV/0!</v>
      </c>
      <c r="J67" s="23" t="e">
        <f>(Air_Properties!$Q$10*J65^4+Air_Properties!$R$10*J65^3+Air_Properties!$S$10*J65^2+Air_Properties!$T$10*J65+Air_Properties!$U$10)/10^7</f>
        <v>#DIV/0!</v>
      </c>
      <c r="K67" s="23" t="e">
        <f>(Air_Properties!$Q$10*K65^4+Air_Properties!$R$10*K65^3+Air_Properties!$S$10*K65^2+Air_Properties!$T$10*K65+Air_Properties!$U$10)/10^7</f>
        <v>#DIV/0!</v>
      </c>
      <c r="N67" s="28"/>
      <c r="O67" s="28"/>
      <c r="P67" s="28"/>
      <c r="Q67" s="28"/>
      <c r="R67" s="28"/>
    </row>
    <row r="68" spans="2:18">
      <c r="B68" t="s">
        <v>159</v>
      </c>
      <c r="E68" t="s">
        <v>160</v>
      </c>
      <c r="G68" s="2">
        <f>Air_Properties!$Q$34*G65^4+Air_Properties!$R$34*G65^3+Air_Properties!$S$34*G65^2+Air_Properties!$T$34*G65+Air_Properties!$U$34</f>
        <v>0.71413358767514268</v>
      </c>
      <c r="H68" s="2" t="e">
        <f>Air_Properties!$Q$34*H65^4+Air_Properties!$R$34*H65^3+Air_Properties!$S$34*H65^2+Air_Properties!$T$34*H65+Air_Properties!$U$34</f>
        <v>#DIV/0!</v>
      </c>
      <c r="I68" s="2" t="e">
        <f>Air_Properties!$Q$34*I65^4+Air_Properties!$R$34*I65^3+Air_Properties!$S$34*I65^2+Air_Properties!$T$34*I65+Air_Properties!$U$34</f>
        <v>#DIV/0!</v>
      </c>
      <c r="J68" s="2" t="e">
        <f>Air_Properties!$Q$34*J65^4+Air_Properties!$R$34*J65^3+Air_Properties!$S$34*J65^2+Air_Properties!$T$34*J65+Air_Properties!$U$34</f>
        <v>#DIV/0!</v>
      </c>
      <c r="K68" s="2" t="e">
        <f>Air_Properties!$Q$34*K65^4+Air_Properties!$R$34*K65^3+Air_Properties!$S$34*K65^2+Air_Properties!$T$34*K65+Air_Properties!$U$34</f>
        <v>#DIV/0!</v>
      </c>
      <c r="N68" s="27"/>
      <c r="O68" s="27"/>
      <c r="P68" s="27"/>
      <c r="Q68" s="27"/>
      <c r="R68" s="27"/>
    </row>
    <row r="69" spans="2:18">
      <c r="B69" t="s">
        <v>161</v>
      </c>
      <c r="E69" s="22" t="s">
        <v>162</v>
      </c>
      <c r="F69" t="s">
        <v>163</v>
      </c>
      <c r="G69">
        <f>1/G65</f>
        <v>3.6543029417138682E-3</v>
      </c>
      <c r="H69" t="e">
        <f t="shared" ref="H69:K69" si="26">1/H65</f>
        <v>#DIV/0!</v>
      </c>
      <c r="I69" t="e">
        <f t="shared" si="26"/>
        <v>#DIV/0!</v>
      </c>
      <c r="J69" t="e">
        <f t="shared" si="26"/>
        <v>#DIV/0!</v>
      </c>
      <c r="K69" t="e">
        <f t="shared" si="26"/>
        <v>#DIV/0!</v>
      </c>
      <c r="N69" s="28"/>
      <c r="O69" s="28"/>
      <c r="P69" s="28"/>
      <c r="Q69" s="28"/>
      <c r="R69" s="28"/>
    </row>
    <row r="70" spans="2:18">
      <c r="B70" t="s">
        <v>164</v>
      </c>
      <c r="E70" s="22" t="s">
        <v>165</v>
      </c>
      <c r="F70" t="s">
        <v>217</v>
      </c>
      <c r="G70" s="21">
        <f>29/0.0820575/G65</f>
        <v>1.2914698267641858</v>
      </c>
      <c r="H70" s="21" t="e">
        <f t="shared" ref="H70:K70" si="27">29/0.0820575/H65</f>
        <v>#DIV/0!</v>
      </c>
      <c r="I70" s="21" t="e">
        <f t="shared" si="27"/>
        <v>#DIV/0!</v>
      </c>
      <c r="J70" s="21" t="e">
        <f t="shared" si="27"/>
        <v>#DIV/0!</v>
      </c>
      <c r="K70" s="21" t="e">
        <f t="shared" si="27"/>
        <v>#DIV/0!</v>
      </c>
      <c r="N70" s="28"/>
      <c r="O70" s="28"/>
      <c r="P70" s="28"/>
      <c r="Q70" s="28"/>
      <c r="R70" s="28"/>
    </row>
    <row r="71" spans="2:18">
      <c r="B71" t="s">
        <v>167</v>
      </c>
      <c r="E71" s="22" t="s">
        <v>168</v>
      </c>
      <c r="F71" t="s">
        <v>175</v>
      </c>
      <c r="G71" s="23">
        <f>(Air_Properties!$Q$16*G65^4+Air_Properties!$R$16*G65^3+Air_Properties!$S$16*G65^2+Air_Properties!$T$16*G65+Air_Properties!$U$16)/10^6</f>
        <v>1.3501837973355112E-5</v>
      </c>
      <c r="H71" s="23" t="e">
        <f>(Air_Properties!$Q$16*H65^4+Air_Properties!$R$16*H65^3+Air_Properties!$S$16*H65^2+Air_Properties!$T$16*H65+Air_Properties!$U$16)/10^6</f>
        <v>#DIV/0!</v>
      </c>
      <c r="I71" s="23" t="e">
        <f>(Air_Properties!$Q$16*I65^4+Air_Properties!$R$16*I65^3+Air_Properties!$S$16*I65^2+Air_Properties!$T$16*I65+Air_Properties!$U$16)/10^6</f>
        <v>#DIV/0!</v>
      </c>
      <c r="J71" s="23" t="e">
        <f>(Air_Properties!$Q$16*J65^4+Air_Properties!$R$16*J65^3+Air_Properties!$S$16*J65^2+Air_Properties!$T$16*J65+Air_Properties!$U$16)/10^6</f>
        <v>#DIV/0!</v>
      </c>
      <c r="K71" s="23" t="e">
        <f>(Air_Properties!$Q$16*K65^4+Air_Properties!$R$16*K65^3+Air_Properties!$S$16*K65^2+Air_Properties!$T$16*K65+Air_Properties!$U$16)/10^6</f>
        <v>#DIV/0!</v>
      </c>
      <c r="N71" s="29"/>
      <c r="O71" s="29"/>
      <c r="P71" s="29"/>
      <c r="Q71" s="29"/>
      <c r="R71" s="29"/>
    </row>
    <row r="72" spans="2:18">
      <c r="B72" t="s">
        <v>170</v>
      </c>
      <c r="E72" s="22" t="s">
        <v>171</v>
      </c>
      <c r="F72" t="s">
        <v>172</v>
      </c>
      <c r="G72" s="10">
        <f>Air_Properties!$Q$4*G65^4+Air_Properties!$R$4*G65^3+Air_Properties!$S$4*G65^2+Air_Properties!$T$4*G65+Air_Properties!$U$4</f>
        <v>1.0045445100866139</v>
      </c>
      <c r="H72" s="10" t="e">
        <f>Air_Properties!$Q$4*H65^4+Air_Properties!$R$4*H65^3+Air_Properties!$S$4*H65^2+Air_Properties!$T$4*H65+Air_Properties!$U$4</f>
        <v>#DIV/0!</v>
      </c>
      <c r="I72" s="10" t="e">
        <f>Air_Properties!$Q$4*I65^4+Air_Properties!$R$4*I65^3+Air_Properties!$S$4*I65^2+Air_Properties!$T$4*I65+Air_Properties!$U$4</f>
        <v>#DIV/0!</v>
      </c>
      <c r="J72" s="10" t="e">
        <f>Air_Properties!$Q$4*J65^4+Air_Properties!$R$4*J65^3+Air_Properties!$S$4*J65^2+Air_Properties!$T$4*J65+Air_Properties!$U$4</f>
        <v>#DIV/0!</v>
      </c>
      <c r="K72" s="10" t="e">
        <f>Air_Properties!$Q$4*K65^4+Air_Properties!$R$4*K65^3+Air_Properties!$S$4*K65^2+Air_Properties!$T$4*K65+Air_Properties!$U$4</f>
        <v>#DIV/0!</v>
      </c>
      <c r="M72" s="23"/>
      <c r="N72" s="29"/>
      <c r="O72" s="29"/>
      <c r="P72" s="29"/>
      <c r="Q72" s="29"/>
      <c r="R72" s="29"/>
    </row>
    <row r="73" spans="2:18">
      <c r="B73" t="s">
        <v>173</v>
      </c>
      <c r="E73" s="22" t="s">
        <v>174</v>
      </c>
      <c r="F73" t="s">
        <v>175</v>
      </c>
      <c r="G73" s="23">
        <f>(Air_Properties!$Q$28*G65^4+Air_Properties!$R$28*G65^3+Air_Properties!$S$28*G65^2+Air_Properties!$T$28*G65+Air_Properties!$U$28)/10^6</f>
        <v>1.8816459069523986E-5</v>
      </c>
      <c r="H73" s="23" t="e">
        <f>(Air_Properties!$Q$28*H65^4+Air_Properties!$R$28*H65^3+Air_Properties!$S$28*H65^2+Air_Properties!$T$28*H65+Air_Properties!$U$28)/10^6</f>
        <v>#DIV/0!</v>
      </c>
      <c r="I73" s="23" t="e">
        <f>(Air_Properties!$Q$28*I65^4+Air_Properties!$R$28*I65^3+Air_Properties!$S$28*I65^2+Air_Properties!$T$28*I65+Air_Properties!$U$28)/10^6</f>
        <v>#DIV/0!</v>
      </c>
      <c r="J73" s="23" t="e">
        <f>(Air_Properties!$Q$28*J65^4+Air_Properties!$R$28*J65^3+Air_Properties!$S$28*J65^2+Air_Properties!$T$28*J65+Air_Properties!$U$28)/10^6</f>
        <v>#DIV/0!</v>
      </c>
      <c r="K73" s="23" t="e">
        <f>(Air_Properties!$Q$28*K65^4+Air_Properties!$R$28*K65^3+Air_Properties!$S$28*K65^2+Air_Properties!$T$28*K65+Air_Properties!$U$28)/10^6</f>
        <v>#DIV/0!</v>
      </c>
      <c r="N73" s="25"/>
      <c r="O73" s="25"/>
      <c r="P73" s="25"/>
      <c r="Q73" s="25"/>
      <c r="R73" s="25"/>
    </row>
    <row r="74" spans="2:18">
      <c r="B74" t="s">
        <v>176</v>
      </c>
      <c r="E74" s="22" t="s">
        <v>177</v>
      </c>
      <c r="G74" s="25">
        <f>($E$7/1000)*$E$10/G71</f>
        <v>0</v>
      </c>
      <c r="H74" s="25" t="e">
        <f t="shared" ref="H74:K74" si="28">($E$7/1000)*$E$10/H71</f>
        <v>#DIV/0!</v>
      </c>
      <c r="I74" s="25" t="e">
        <f t="shared" si="28"/>
        <v>#DIV/0!</v>
      </c>
      <c r="J74" s="25" t="e">
        <f t="shared" si="28"/>
        <v>#DIV/0!</v>
      </c>
      <c r="K74" s="25" t="e">
        <f t="shared" si="28"/>
        <v>#DIV/0!</v>
      </c>
      <c r="N74" s="25"/>
      <c r="O74" s="25"/>
      <c r="P74" s="25"/>
      <c r="Q74" s="25"/>
      <c r="R74" s="25"/>
    </row>
    <row r="75" spans="2:18">
      <c r="B75" t="s">
        <v>178</v>
      </c>
      <c r="E75" s="22" t="s">
        <v>179</v>
      </c>
      <c r="G75" s="25">
        <f>9.81*G69*ABS(G61-$E$9)*($E$7/1000)^3/(G71*G73)</f>
        <v>0</v>
      </c>
      <c r="H75" s="25" t="e">
        <f t="shared" ref="H75:K75" si="29">9.81*H69*ABS(H61-$E$9)*($E$7/1000)^3/(H71*H73)</f>
        <v>#DIV/0!</v>
      </c>
      <c r="I75" s="25" t="e">
        <f t="shared" si="29"/>
        <v>#DIV/0!</v>
      </c>
      <c r="J75" s="25" t="e">
        <f t="shared" si="29"/>
        <v>#DIV/0!</v>
      </c>
      <c r="K75" s="25" t="e">
        <f t="shared" si="29"/>
        <v>#DIV/0!</v>
      </c>
      <c r="N75" s="17"/>
      <c r="O75" s="17"/>
      <c r="P75" s="17"/>
      <c r="Q75" s="17"/>
      <c r="R75" s="17"/>
    </row>
    <row r="77" spans="2:18">
      <c r="B77" s="20" t="s">
        <v>180</v>
      </c>
    </row>
    <row r="78" spans="2:18">
      <c r="B78" t="s">
        <v>181</v>
      </c>
      <c r="E78" t="s">
        <v>182</v>
      </c>
      <c r="F78" t="s">
        <v>183</v>
      </c>
      <c r="G78" s="10">
        <f>0.00000005670373*$G$62*((G61+273.15)^4-($E$9+273.15)^4)/((G61+273.15)-($E$9+273.15))</f>
        <v>3.7183426971942999</v>
      </c>
      <c r="H78" s="10" t="e">
        <f>0.00000005670373*$G$62*((H61+273.15)^4-($E$9+273.15)^4)/((H61+273.15)-($E$9+273.15))</f>
        <v>#DIV/0!</v>
      </c>
      <c r="I78" s="10" t="e">
        <f>0.00000005670373*$G$62*((I61+273.15)^4-($E$9+273.15)^4)/((I61+273.15)-($E$9+273.15))</f>
        <v>#DIV/0!</v>
      </c>
      <c r="J78" s="10" t="e">
        <f>0.00000005670373*$G$62*((J61+273.15)^4-($E$9+273.15)^4)/((J61+273.15)-($E$9+273.15))</f>
        <v>#DIV/0!</v>
      </c>
      <c r="K78" s="10" t="e">
        <f>0.00000005670373*$G$62*((K61+273.15)^4-($E$9+273.15)^4)/((K61+273.15)-($E$9+273.15))</f>
        <v>#DIV/0!</v>
      </c>
      <c r="N78" s="27"/>
      <c r="O78" s="27"/>
      <c r="P78" s="27"/>
      <c r="Q78" s="27"/>
      <c r="R78" s="27"/>
    </row>
    <row r="79" spans="2:18">
      <c r="B79" t="s">
        <v>184</v>
      </c>
    </row>
    <row r="80" spans="2:18">
      <c r="B80" t="s">
        <v>185</v>
      </c>
      <c r="E80" t="s">
        <v>186</v>
      </c>
      <c r="G80" s="17">
        <f>0.3+(0.62*G74^0.5*G68^(1/3))*(1+(G74/282000)^(5/8))^(4/5)/(1 + (0.4/G68)^(2/3))^(1/4)</f>
        <v>0.3</v>
      </c>
      <c r="H80" s="17" t="e">
        <f>0.3+(0.62*H74^0.5*H68^(1/3))*(1+(H74/282000)^(5/8))^(4/5)/(1 + (0.4/H68)^(2/3))^(1/4)</f>
        <v>#DIV/0!</v>
      </c>
      <c r="I80" s="17" t="e">
        <f t="shared" ref="I80:K80" si="30">0.3+(0.62*I74^0.5*I68^(1/3))*(1+(I74/282000)^(5/8))^(4/5)/(1 + (0.4/I68)^(2/3))^(1/4)</f>
        <v>#DIV/0!</v>
      </c>
      <c r="J80" s="17" t="e">
        <f t="shared" si="30"/>
        <v>#DIV/0!</v>
      </c>
      <c r="K80" s="17" t="e">
        <f t="shared" si="30"/>
        <v>#DIV/0!</v>
      </c>
      <c r="N80" s="21"/>
      <c r="O80" s="21"/>
      <c r="P80" s="21"/>
      <c r="Q80" s="21"/>
      <c r="R80" s="21"/>
    </row>
    <row r="81" spans="2:18">
      <c r="E81" t="s">
        <v>187</v>
      </c>
      <c r="F81" t="s">
        <v>183</v>
      </c>
      <c r="G81" s="10" t="e">
        <f>G80*G66/($E$7/1000)</f>
        <v>#DIV/0!</v>
      </c>
      <c r="H81" s="10" t="e">
        <f t="shared" ref="H81:K81" si="31">H80*H66/($E$7/1000)</f>
        <v>#DIV/0!</v>
      </c>
      <c r="I81" s="10" t="e">
        <f t="shared" si="31"/>
        <v>#DIV/0!</v>
      </c>
      <c r="J81" s="10" t="e">
        <f t="shared" si="31"/>
        <v>#DIV/0!</v>
      </c>
      <c r="K81" s="10" t="e">
        <f t="shared" si="31"/>
        <v>#DIV/0!</v>
      </c>
      <c r="N81" s="21"/>
      <c r="O81" s="21"/>
      <c r="P81" s="21"/>
      <c r="Q81" s="21"/>
      <c r="R81" s="21"/>
    </row>
    <row r="82" spans="2:18">
      <c r="B82" t="s">
        <v>188</v>
      </c>
      <c r="E82" t="s">
        <v>189</v>
      </c>
      <c r="G82" s="10">
        <f>(0.6 + 0.387*G75^(1/6)/( 1 +(0.559/G68)^(9/16))^(8/27))^2</f>
        <v>0.36</v>
      </c>
      <c r="H82" s="10" t="e">
        <f t="shared" ref="H82:K82" si="32">(0.6 + 0.387*H75^(1/6)/( 1 +(0.559/H68)^(9/16))^(8/27))^2</f>
        <v>#DIV/0!</v>
      </c>
      <c r="I82" s="10" t="e">
        <f t="shared" si="32"/>
        <v>#DIV/0!</v>
      </c>
      <c r="J82" s="10" t="e">
        <f t="shared" si="32"/>
        <v>#DIV/0!</v>
      </c>
      <c r="K82" s="10" t="e">
        <f t="shared" si="32"/>
        <v>#DIV/0!</v>
      </c>
      <c r="N82" s="24"/>
      <c r="O82" s="24"/>
      <c r="P82" s="24"/>
      <c r="Q82" s="24"/>
      <c r="R82" s="24"/>
    </row>
    <row r="83" spans="2:18">
      <c r="E83" t="s">
        <v>190</v>
      </c>
      <c r="F83" t="s">
        <v>183</v>
      </c>
      <c r="G83" s="10" t="e">
        <f>G82*G66/($E$7/1000)</f>
        <v>#DIV/0!</v>
      </c>
      <c r="H83" s="10" t="e">
        <f t="shared" ref="H83:K83" si="33">H82*H66/($E$7/1000)</f>
        <v>#DIV/0!</v>
      </c>
      <c r="I83" s="10" t="e">
        <f t="shared" si="33"/>
        <v>#DIV/0!</v>
      </c>
      <c r="J83" s="10" t="e">
        <f t="shared" si="33"/>
        <v>#DIV/0!</v>
      </c>
      <c r="K83" s="10" t="e">
        <f t="shared" si="33"/>
        <v>#DIV/0!</v>
      </c>
      <c r="N83" s="24"/>
      <c r="O83" s="24"/>
      <c r="P83" s="24"/>
      <c r="Q83" s="24"/>
      <c r="R83" s="24"/>
    </row>
    <row r="84" spans="2:18">
      <c r="B84" t="s">
        <v>191</v>
      </c>
      <c r="E84" t="s">
        <v>192</v>
      </c>
      <c r="G84" s="17">
        <f>(G80^4+G82^4)^(1/4)</f>
        <v>0.39722181511825366</v>
      </c>
      <c r="H84" s="17" t="e">
        <f t="shared" ref="H84:K84" si="34">(H80^4+H82^4)^(1/4)</f>
        <v>#DIV/0!</v>
      </c>
      <c r="I84" s="17" t="e">
        <f t="shared" si="34"/>
        <v>#DIV/0!</v>
      </c>
      <c r="J84" s="17" t="e">
        <f t="shared" si="34"/>
        <v>#DIV/0!</v>
      </c>
      <c r="K84" s="17" t="e">
        <f t="shared" si="34"/>
        <v>#DIV/0!</v>
      </c>
      <c r="N84" s="17"/>
      <c r="O84" s="17"/>
      <c r="P84" s="17"/>
      <c r="Q84" s="17"/>
      <c r="R84" s="17"/>
    </row>
    <row r="85" spans="2:18">
      <c r="E85" t="s">
        <v>193</v>
      </c>
      <c r="F85" t="s">
        <v>183</v>
      </c>
      <c r="G85" s="10" t="e">
        <f>G84*G66/($E$7/1000)</f>
        <v>#DIV/0!</v>
      </c>
      <c r="H85" s="10" t="e">
        <f t="shared" ref="H85:K85" si="35">H84*H66/($E$7/1000)</f>
        <v>#DIV/0!</v>
      </c>
      <c r="I85" s="10" t="e">
        <f t="shared" si="35"/>
        <v>#DIV/0!</v>
      </c>
      <c r="J85" s="10" t="e">
        <f t="shared" si="35"/>
        <v>#DIV/0!</v>
      </c>
      <c r="K85" s="10" t="e">
        <f t="shared" si="35"/>
        <v>#DIV/0!</v>
      </c>
      <c r="N85" s="10"/>
      <c r="O85" s="10"/>
      <c r="P85" s="10"/>
      <c r="Q85" s="10"/>
      <c r="R85" s="10"/>
    </row>
    <row r="86" spans="2:18">
      <c r="B86" t="s">
        <v>194</v>
      </c>
      <c r="E86" t="s">
        <v>195</v>
      </c>
      <c r="F86" t="s">
        <v>183</v>
      </c>
      <c r="G86" s="10" t="e">
        <f>G85+G78</f>
        <v>#DIV/0!</v>
      </c>
      <c r="H86" s="10" t="e">
        <f t="shared" ref="H86:K86" si="36">H85+H78</f>
        <v>#DIV/0!</v>
      </c>
      <c r="I86" s="10" t="e">
        <f t="shared" si="36"/>
        <v>#DIV/0!</v>
      </c>
      <c r="J86" s="10" t="e">
        <f t="shared" si="36"/>
        <v>#DIV/0!</v>
      </c>
      <c r="K86" s="10" t="e">
        <f t="shared" si="36"/>
        <v>#DIV/0!</v>
      </c>
      <c r="N86" s="24"/>
      <c r="O86" s="24"/>
      <c r="P86" s="24"/>
      <c r="Q86" s="24"/>
      <c r="R86" s="24"/>
    </row>
    <row r="87" spans="2:18">
      <c r="B87" s="20" t="s">
        <v>196</v>
      </c>
      <c r="G87" s="10"/>
      <c r="H87" s="10"/>
      <c r="I87" s="10"/>
      <c r="J87" s="10"/>
      <c r="K87" s="10"/>
    </row>
    <row r="88" spans="2:18">
      <c r="B88" t="s">
        <v>197</v>
      </c>
      <c r="E88" t="s">
        <v>198</v>
      </c>
      <c r="F88" t="s">
        <v>155</v>
      </c>
      <c r="G88" s="10">
        <f>Calculator!$F$19</f>
        <v>0</v>
      </c>
      <c r="H88" s="10">
        <f>Calculator!$F$19</f>
        <v>0</v>
      </c>
      <c r="I88" s="10">
        <f>Calculator!$F$19</f>
        <v>0</v>
      </c>
      <c r="J88" s="10">
        <f>Calculator!$F$19</f>
        <v>0</v>
      </c>
      <c r="K88" s="10">
        <f>Calculator!$F$19</f>
        <v>0</v>
      </c>
      <c r="N88" s="10"/>
      <c r="O88" s="10"/>
      <c r="P88" s="10"/>
      <c r="Q88" s="10"/>
      <c r="R88" s="10"/>
    </row>
    <row r="89" spans="2:18">
      <c r="B89" t="s">
        <v>199</v>
      </c>
      <c r="E89" t="s">
        <v>200</v>
      </c>
      <c r="F89" t="s">
        <v>201</v>
      </c>
      <c r="G89" s="24" t="e">
        <f>($E$7/1000)*LN($E$7/$E$6)/(2*G88)</f>
        <v>#DIV/0!</v>
      </c>
      <c r="H89" s="24" t="e">
        <f t="shared" ref="H89:K89" si="37">($E$7/1000)*LN($E$7/$E$6)/(2*H88)</f>
        <v>#DIV/0!</v>
      </c>
      <c r="I89" s="24" t="e">
        <f t="shared" si="37"/>
        <v>#DIV/0!</v>
      </c>
      <c r="J89" s="24" t="e">
        <f t="shared" si="37"/>
        <v>#DIV/0!</v>
      </c>
      <c r="K89" s="24" t="e">
        <f t="shared" si="37"/>
        <v>#DIV/0!</v>
      </c>
      <c r="N89" s="28"/>
      <c r="O89" s="28"/>
      <c r="P89" s="28"/>
      <c r="Q89" s="28"/>
      <c r="R89" s="28"/>
    </row>
    <row r="90" spans="2:18">
      <c r="B90" s="20" t="s">
        <v>208</v>
      </c>
      <c r="E90" t="s">
        <v>209</v>
      </c>
      <c r="F90" t="s">
        <v>201</v>
      </c>
      <c r="G90" s="2" t="e">
        <f>G89+1/G86</f>
        <v>#DIV/0!</v>
      </c>
      <c r="H90" s="2" t="e">
        <f t="shared" ref="H90:K90" si="38">H89+1/H86</f>
        <v>#DIV/0!</v>
      </c>
      <c r="I90" s="2" t="e">
        <f t="shared" si="38"/>
        <v>#DIV/0!</v>
      </c>
      <c r="J90" s="2" t="e">
        <f t="shared" si="38"/>
        <v>#DIV/0!</v>
      </c>
      <c r="K90" s="2" t="e">
        <f t="shared" si="38"/>
        <v>#DIV/0!</v>
      </c>
      <c r="N90" s="24"/>
      <c r="O90" s="24"/>
      <c r="P90" s="24"/>
      <c r="Q90" s="24"/>
      <c r="R90" s="24"/>
    </row>
    <row r="91" spans="2:18">
      <c r="B91" t="s">
        <v>210</v>
      </c>
      <c r="E91" t="s">
        <v>211</v>
      </c>
      <c r="F91" t="s">
        <v>72</v>
      </c>
      <c r="G91" s="10" t="e">
        <f>($E$8-$E$9)/G90</f>
        <v>#DIV/0!</v>
      </c>
      <c r="H91" s="10" t="e">
        <f t="shared" ref="H91:K91" si="39">($E$8-$E$9)/H90</f>
        <v>#DIV/0!</v>
      </c>
      <c r="I91" s="10" t="e">
        <f t="shared" si="39"/>
        <v>#DIV/0!</v>
      </c>
      <c r="J91" s="10" t="e">
        <f t="shared" si="39"/>
        <v>#DIV/0!</v>
      </c>
      <c r="K91" s="10" t="e">
        <f t="shared" si="39"/>
        <v>#DIV/0!</v>
      </c>
      <c r="N91" s="10"/>
      <c r="O91" s="10"/>
      <c r="P91" s="10"/>
      <c r="Q91" s="10"/>
      <c r="R91" s="10"/>
    </row>
    <row r="92" spans="2:18">
      <c r="B92" t="s">
        <v>147</v>
      </c>
      <c r="E92" t="s">
        <v>212</v>
      </c>
      <c r="F92" t="s">
        <v>11</v>
      </c>
      <c r="G92" s="17" t="e">
        <f>$E$8 - G91*G89</f>
        <v>#DIV/0!</v>
      </c>
      <c r="H92" s="17" t="e">
        <f t="shared" ref="H92:K92" si="40">$E$8 - H91*H89</f>
        <v>#DIV/0!</v>
      </c>
      <c r="I92" s="17" t="e">
        <f t="shared" si="40"/>
        <v>#DIV/0!</v>
      </c>
      <c r="J92" s="17" t="e">
        <f t="shared" si="40"/>
        <v>#DIV/0!</v>
      </c>
      <c r="K92" s="17" t="e">
        <f t="shared" si="40"/>
        <v>#DIV/0!</v>
      </c>
      <c r="N92" s="2"/>
      <c r="O92" s="2"/>
      <c r="P92" s="2"/>
      <c r="Q92" s="2"/>
      <c r="R92" s="2"/>
    </row>
    <row r="93" spans="2:18">
      <c r="B93" t="s">
        <v>76</v>
      </c>
      <c r="F93" t="s">
        <v>77</v>
      </c>
      <c r="G93" s="10" t="e">
        <f>G91*PI()*($E$7/1000)</f>
        <v>#DIV/0!</v>
      </c>
      <c r="H93" s="10" t="e">
        <f t="shared" ref="H93:J93" si="41">H91*PI()*($E$7/1000)</f>
        <v>#DIV/0!</v>
      </c>
      <c r="I93" s="10" t="e">
        <f t="shared" si="41"/>
        <v>#DIV/0!</v>
      </c>
      <c r="J93" s="10" t="e">
        <f t="shared" si="41"/>
        <v>#DIV/0!</v>
      </c>
      <c r="K93" s="10" t="e">
        <f>K91*PI()*($E$7/1000)</f>
        <v>#DIV/0!</v>
      </c>
      <c r="N93" s="10"/>
      <c r="O93" s="10"/>
      <c r="P93" s="10"/>
      <c r="Q93" s="10"/>
      <c r="R93" s="10"/>
    </row>
  </sheetData>
  <mergeCells count="1">
    <mergeCell ref="B2:J2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3" verticalDpi="4294967293" r:id="rId1"/>
  <rowBreaks count="1" manualBreakCount="1">
    <brk id="57" max="10" man="1"/>
  </rowBreaks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zoomScaleNormal="100" workbookViewId="0">
      <selection activeCell="B4" sqref="B4"/>
    </sheetView>
  </sheetViews>
  <sheetFormatPr defaultRowHeight="14.45"/>
  <cols>
    <col min="1" max="1" width="4.140625" customWidth="1"/>
    <col min="8" max="8" width="8" customWidth="1"/>
    <col min="9" max="9" width="4.28515625" customWidth="1"/>
    <col min="10" max="10" width="9.140625" customWidth="1"/>
    <col min="11" max="11" width="11.7109375" bestFit="1" customWidth="1"/>
    <col min="12" max="13" width="12.140625" bestFit="1" customWidth="1"/>
    <col min="14" max="15" width="9.42578125" bestFit="1" customWidth="1"/>
    <col min="16" max="16" width="5.42578125" customWidth="1"/>
    <col min="17" max="17" width="14.7109375" bestFit="1" customWidth="1"/>
    <col min="18" max="18" width="15.42578125" bestFit="1" customWidth="1"/>
    <col min="19" max="20" width="14.7109375" bestFit="1" customWidth="1"/>
    <col min="21" max="21" width="11.85546875" bestFit="1" customWidth="1"/>
    <col min="23" max="23" width="9.28515625" bestFit="1" customWidth="1"/>
    <col min="24" max="24" width="12.7109375" bestFit="1" customWidth="1"/>
    <col min="25" max="25" width="12" bestFit="1" customWidth="1"/>
    <col min="26" max="27" width="9.28515625" bestFit="1" customWidth="1"/>
  </cols>
  <sheetData>
    <row r="1" spans="1:23">
      <c r="A1" s="1"/>
      <c r="B1" s="2"/>
      <c r="C1" s="2"/>
      <c r="D1" s="2"/>
      <c r="E1" s="2"/>
      <c r="F1" s="2"/>
      <c r="G1" s="2"/>
      <c r="H1" s="3"/>
      <c r="Q1" s="170" t="s">
        <v>218</v>
      </c>
      <c r="R1" s="170"/>
      <c r="S1" s="170"/>
      <c r="T1" s="170"/>
      <c r="U1" s="170"/>
    </row>
    <row r="2" spans="1:23" ht="18.600000000000001">
      <c r="A2" s="4"/>
      <c r="B2" s="168" t="s">
        <v>219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Q2" s="19" t="s">
        <v>220</v>
      </c>
      <c r="W2" s="15"/>
    </row>
    <row r="3" spans="1:23">
      <c r="A3" s="1"/>
      <c r="B3" s="31"/>
      <c r="C3" s="2"/>
      <c r="D3" s="2"/>
      <c r="E3" s="2"/>
      <c r="M3" s="5"/>
      <c r="N3" s="6"/>
      <c r="O3" s="7"/>
      <c r="Q3" t="s">
        <v>221</v>
      </c>
      <c r="R3" t="s">
        <v>222</v>
      </c>
      <c r="S3" t="s">
        <v>223</v>
      </c>
      <c r="T3" t="s">
        <v>224</v>
      </c>
      <c r="U3" t="s">
        <v>225</v>
      </c>
    </row>
    <row r="4" spans="1:23">
      <c r="A4" s="1"/>
      <c r="B4" s="8"/>
      <c r="C4" s="2"/>
      <c r="D4" s="2"/>
      <c r="E4" s="2"/>
      <c r="M4" s="5"/>
      <c r="N4" s="9"/>
      <c r="O4" s="9"/>
      <c r="Q4">
        <f t="array" ref="Q4:U6">LINEST(C9:C27,B9:B27^{1,2,3,4},TRUE,TRUE)</f>
        <v>3.0372373621801462E-13</v>
      </c>
      <c r="R4">
        <v>-1.1131995687117516E-9</v>
      </c>
      <c r="S4">
        <v>1.4438227340031111E-6</v>
      </c>
      <c r="T4">
        <v>-5.6533877610402195E-4</v>
      </c>
      <c r="U4">
        <v>1.0722383900928794</v>
      </c>
    </row>
    <row r="5" spans="1:23">
      <c r="Q5">
        <v>1.0101369092938971E-13</v>
      </c>
      <c r="R5">
        <v>2.2348378890550622E-10</v>
      </c>
      <c r="S5">
        <v>1.6870590590906647E-7</v>
      </c>
      <c r="T5">
        <v>4.9894249012810751E-5</v>
      </c>
      <c r="U5">
        <v>4.6703615120748517E-3</v>
      </c>
    </row>
    <row r="6" spans="1:23">
      <c r="C6" s="169" t="s">
        <v>226</v>
      </c>
      <c r="D6" s="169"/>
      <c r="E6" s="169"/>
      <c r="F6" s="169"/>
      <c r="G6" s="169"/>
      <c r="H6" s="169"/>
      <c r="J6" s="169" t="s">
        <v>227</v>
      </c>
      <c r="K6" s="169"/>
      <c r="L6" s="169"/>
      <c r="M6" s="169"/>
      <c r="N6" s="169"/>
      <c r="O6" s="169"/>
      <c r="Q6">
        <v>0.99904221298497753</v>
      </c>
      <c r="R6">
        <v>1.6371331436087757E-3</v>
      </c>
      <c r="S6" t="e">
        <v>#N/A</v>
      </c>
      <c r="T6" t="e">
        <v>#N/A</v>
      </c>
      <c r="U6" t="e">
        <v>#N/A</v>
      </c>
    </row>
    <row r="7" spans="1:23">
      <c r="B7" s="11" t="s">
        <v>228</v>
      </c>
      <c r="C7" s="11" t="s">
        <v>171</v>
      </c>
      <c r="D7" s="11" t="s">
        <v>229</v>
      </c>
      <c r="E7" s="11" t="s">
        <v>230</v>
      </c>
      <c r="F7" s="11" t="s">
        <v>231</v>
      </c>
      <c r="G7" s="11" t="s">
        <v>232</v>
      </c>
      <c r="H7" s="11" t="s">
        <v>160</v>
      </c>
      <c r="I7" s="11"/>
      <c r="J7" s="11" t="s">
        <v>171</v>
      </c>
      <c r="K7" s="11" t="s">
        <v>229</v>
      </c>
      <c r="L7" s="11" t="s">
        <v>230</v>
      </c>
      <c r="M7" s="11" t="s">
        <v>231</v>
      </c>
      <c r="N7" s="11" t="s">
        <v>232</v>
      </c>
      <c r="O7" s="11" t="s">
        <v>160</v>
      </c>
      <c r="P7" s="11"/>
    </row>
    <row r="8" spans="1:23">
      <c r="B8" s="11" t="s">
        <v>233</v>
      </c>
      <c r="C8" s="11" t="s">
        <v>172</v>
      </c>
      <c r="D8" s="11" t="s">
        <v>234</v>
      </c>
      <c r="E8" s="11" t="s">
        <v>169</v>
      </c>
      <c r="F8" s="11" t="s">
        <v>235</v>
      </c>
      <c r="G8" s="11" t="s">
        <v>169</v>
      </c>
      <c r="H8" s="11"/>
      <c r="I8" s="11"/>
      <c r="J8" s="11" t="s">
        <v>172</v>
      </c>
      <c r="K8" s="11" t="s">
        <v>234</v>
      </c>
      <c r="L8" s="11" t="s">
        <v>169</v>
      </c>
      <c r="M8" s="11" t="s">
        <v>235</v>
      </c>
      <c r="N8" s="11" t="s">
        <v>169</v>
      </c>
      <c r="O8" s="11"/>
      <c r="P8" s="11"/>
      <c r="Q8" s="20" t="s">
        <v>236</v>
      </c>
    </row>
    <row r="9" spans="1:23">
      <c r="B9" s="11">
        <v>100</v>
      </c>
      <c r="C9" s="13">
        <v>1.032</v>
      </c>
      <c r="D9" s="11">
        <v>71.099999999999994</v>
      </c>
      <c r="E9" s="12">
        <v>2</v>
      </c>
      <c r="F9" s="12">
        <v>9.34</v>
      </c>
      <c r="G9" s="12">
        <v>2.54</v>
      </c>
      <c r="H9" s="13">
        <v>0.78600000000000003</v>
      </c>
      <c r="I9" s="2"/>
      <c r="J9" s="2">
        <f t="shared" ref="J9:J27" si="0">$Q$4*B9^4+$R$4*B9^3+$S$4*B9^2+$T$4*B9+$U$4</f>
        <v>1.0290599126274182</v>
      </c>
      <c r="K9" s="17">
        <f t="shared" ref="K9:K27" si="1">$Q$10*B9^4+$R$10*B9^3+$S$10*B9^2+$T$10*B9+$U$10</f>
        <v>71.180195548158878</v>
      </c>
      <c r="L9" s="10">
        <f t="shared" ref="L9:L27" si="2">$Q$16*B9^4+$R$16*B9^3+$S$16*B9^2+$T$16*B9+$U$16</f>
        <v>1.948425213230669</v>
      </c>
      <c r="M9" s="10">
        <f t="shared" ref="M9:M27" si="3">$Q$22*B9^4+$R$22*B9^3+$S$22*B9^2+$T$22*B9+$U$22</f>
        <v>9.3968629082587825</v>
      </c>
      <c r="N9" s="10">
        <f t="shared" ref="N9:N27" si="4">$Q$28*B9^4+$R$28*B9^3+$S$28*B9^2+$T$28*B9+$U$28</f>
        <v>2.7587310172664941</v>
      </c>
      <c r="O9" s="2">
        <f t="shared" ref="O9:O27" si="5">$Q$34*B9^4+$R$34*B9^3+$S$34*B9^2+$T$34*B9+$U$34</f>
        <v>0.78428874557936368</v>
      </c>
      <c r="P9" s="2"/>
      <c r="Q9" t="s">
        <v>221</v>
      </c>
      <c r="R9" t="s">
        <v>222</v>
      </c>
      <c r="S9" t="s">
        <v>223</v>
      </c>
      <c r="T9" t="s">
        <v>224</v>
      </c>
      <c r="U9" t="s">
        <v>225</v>
      </c>
    </row>
    <row r="10" spans="1:23">
      <c r="B10" s="11">
        <v>150</v>
      </c>
      <c r="C10" s="13">
        <v>1.012</v>
      </c>
      <c r="D10" s="11">
        <v>103.4</v>
      </c>
      <c r="E10" s="12">
        <v>4.4260000000000002</v>
      </c>
      <c r="F10" s="12">
        <v>13.8</v>
      </c>
      <c r="G10" s="12">
        <v>5.84</v>
      </c>
      <c r="H10" s="13">
        <v>0.75800000000000001</v>
      </c>
      <c r="I10" s="2"/>
      <c r="J10" s="2">
        <f t="shared" si="0"/>
        <v>1.0163202967894043</v>
      </c>
      <c r="K10" s="17">
        <f t="shared" si="1"/>
        <v>103.1638166562652</v>
      </c>
      <c r="L10" s="10">
        <f t="shared" si="2"/>
        <v>4.450256847652688</v>
      </c>
      <c r="M10" s="10">
        <f t="shared" si="3"/>
        <v>13.770279453574641</v>
      </c>
      <c r="N10" s="10">
        <f t="shared" si="4"/>
        <v>5.694165453158571</v>
      </c>
      <c r="O10" s="2">
        <f t="shared" si="5"/>
        <v>0.7594405381041538</v>
      </c>
      <c r="P10" s="2"/>
      <c r="Q10" s="16">
        <f t="array" ref="Q10:U12">LINEST(D9:D27,B9:B27^{1,2,3,4},TRUE,TRUE)</f>
        <v>-1.5858001199232249E-10</v>
      </c>
      <c r="R10" s="16">
        <v>5.115022890093732E-7</v>
      </c>
      <c r="S10" s="16">
        <v>-7.2456743025899083E-4</v>
      </c>
      <c r="T10" s="16">
        <v>0.79780638359636646</v>
      </c>
      <c r="U10" s="16">
        <v>-1.8504127966980022</v>
      </c>
    </row>
    <row r="11" spans="1:23">
      <c r="B11" s="11">
        <v>200</v>
      </c>
      <c r="C11" s="13">
        <v>1.0069999999999999</v>
      </c>
      <c r="D11" s="11">
        <v>132.5</v>
      </c>
      <c r="E11" s="12">
        <v>7.59</v>
      </c>
      <c r="F11" s="12">
        <v>18.100000000000001</v>
      </c>
      <c r="G11" s="12">
        <v>10.3</v>
      </c>
      <c r="H11" s="13">
        <v>0.73699999999999999</v>
      </c>
      <c r="I11" s="2"/>
      <c r="J11" s="2">
        <f t="shared" si="0"/>
        <v>1.0085039056604541</v>
      </c>
      <c r="K11" s="17">
        <f t="shared" si="1"/>
        <v>132.5664570051029</v>
      </c>
      <c r="L11" s="10">
        <f t="shared" si="2"/>
        <v>7.6437606921278602</v>
      </c>
      <c r="M11" s="10">
        <f t="shared" si="3"/>
        <v>18.055626802416402</v>
      </c>
      <c r="N11" s="10">
        <f t="shared" si="4"/>
        <v>10.098893770114632</v>
      </c>
      <c r="O11" s="2">
        <f t="shared" si="5"/>
        <v>0.73841327394282041</v>
      </c>
      <c r="P11" s="2"/>
      <c r="Q11">
        <v>1.0541834453440922E-11</v>
      </c>
      <c r="R11">
        <v>2.3322869246668932E-8</v>
      </c>
      <c r="S11">
        <v>1.7606224612209644E-5</v>
      </c>
      <c r="T11">
        <v>5.2069863840484348E-3</v>
      </c>
      <c r="U11">
        <v>0.48740103885947411</v>
      </c>
    </row>
    <row r="12" spans="1:23">
      <c r="B12" s="11">
        <v>250</v>
      </c>
      <c r="C12" s="13">
        <v>1.006</v>
      </c>
      <c r="D12" s="11">
        <v>159.6</v>
      </c>
      <c r="E12" s="12">
        <v>11.44</v>
      </c>
      <c r="F12" s="12">
        <v>22.3</v>
      </c>
      <c r="G12" s="12">
        <v>15.9</v>
      </c>
      <c r="H12" s="13">
        <v>0.72</v>
      </c>
      <c r="I12" s="2"/>
      <c r="J12" s="2">
        <f t="shared" si="0"/>
        <v>1.0049352945255488</v>
      </c>
      <c r="K12" s="17">
        <f t="shared" si="1"/>
        <v>159.68848880513312</v>
      </c>
      <c r="L12" s="10">
        <f t="shared" si="2"/>
        <v>11.478387013220061</v>
      </c>
      <c r="M12" s="10">
        <f t="shared" si="3"/>
        <v>22.225289508355864</v>
      </c>
      <c r="N12" s="10">
        <f t="shared" si="4"/>
        <v>15.758648743458242</v>
      </c>
      <c r="O12" s="2">
        <f t="shared" si="5"/>
        <v>0.72108456417724165</v>
      </c>
      <c r="P12" s="2"/>
      <c r="Q12">
        <v>0.99999806017817594</v>
      </c>
      <c r="R12">
        <v>0.17085195501101869</v>
      </c>
      <c r="S12" t="e">
        <v>#N/A</v>
      </c>
      <c r="T12" t="e">
        <v>#N/A</v>
      </c>
      <c r="U12" t="e">
        <v>#N/A</v>
      </c>
    </row>
    <row r="13" spans="1:23">
      <c r="B13" s="11">
        <v>300</v>
      </c>
      <c r="C13" s="13">
        <v>1.0069999999999999</v>
      </c>
      <c r="D13" s="11">
        <v>184.6</v>
      </c>
      <c r="E13" s="12">
        <v>15.89</v>
      </c>
      <c r="F13" s="12">
        <v>26.3</v>
      </c>
      <c r="G13" s="12">
        <v>22.5</v>
      </c>
      <c r="H13" s="13">
        <v>0.70699999999999996</v>
      </c>
      <c r="I13" s="2"/>
      <c r="J13" s="2">
        <f t="shared" si="0"/>
        <v>1.0049845772301014</v>
      </c>
      <c r="K13" s="17">
        <f t="shared" si="1"/>
        <v>184.80649726501804</v>
      </c>
      <c r="L13" s="10">
        <f t="shared" si="2"/>
        <v>15.906973857568786</v>
      </c>
      <c r="M13" s="10">
        <f t="shared" si="3"/>
        <v>26.256409770065705</v>
      </c>
      <c r="N13" s="10">
        <f t="shared" si="4"/>
        <v>22.479498443854318</v>
      </c>
      <c r="O13" s="2">
        <f t="shared" si="5"/>
        <v>0.70730075421056726</v>
      </c>
      <c r="P13" s="2"/>
    </row>
    <row r="14" spans="1:23">
      <c r="B14" s="11">
        <v>350</v>
      </c>
      <c r="C14" s="13">
        <v>1.0089999999999999</v>
      </c>
      <c r="D14" s="11">
        <v>208.2</v>
      </c>
      <c r="E14" s="12">
        <v>20.92</v>
      </c>
      <c r="F14" s="12">
        <v>30</v>
      </c>
      <c r="G14" s="12">
        <v>29.9</v>
      </c>
      <c r="H14" s="13">
        <v>0.7</v>
      </c>
      <c r="I14" s="2"/>
      <c r="J14" s="2">
        <f t="shared" si="0"/>
        <v>1.008067426179958</v>
      </c>
      <c r="K14" s="17">
        <f t="shared" si="1"/>
        <v>208.17328059162099</v>
      </c>
      <c r="L14" s="10">
        <f t="shared" si="2"/>
        <v>20.885747051889165</v>
      </c>
      <c r="M14" s="10">
        <f t="shared" si="3"/>
        <v>30.130887431319515</v>
      </c>
      <c r="N14" s="10">
        <f t="shared" si="4"/>
        <v>30.08784623730913</v>
      </c>
      <c r="O14" s="2">
        <f t="shared" si="5"/>
        <v>0.69687692376721877</v>
      </c>
      <c r="P14" s="2"/>
      <c r="Q14" s="20" t="s">
        <v>237</v>
      </c>
    </row>
    <row r="15" spans="1:23">
      <c r="B15" s="11">
        <v>400</v>
      </c>
      <c r="C15" s="13">
        <v>1.014</v>
      </c>
      <c r="D15" s="11">
        <v>230.1</v>
      </c>
      <c r="E15" s="12">
        <v>26.41</v>
      </c>
      <c r="F15" s="12">
        <v>33.799999999999997</v>
      </c>
      <c r="G15" s="12">
        <v>38.299999999999997</v>
      </c>
      <c r="H15" s="13">
        <v>0.69</v>
      </c>
      <c r="I15" s="2"/>
      <c r="J15" s="2">
        <f t="shared" si="0"/>
        <v>1.0136450723413974</v>
      </c>
      <c r="K15" s="17">
        <f t="shared" si="1"/>
        <v>230.01784999000645</v>
      </c>
      <c r="L15" s="10">
        <f t="shared" si="2"/>
        <v>26.374320202971948</v>
      </c>
      <c r="M15" s="10">
        <f t="shared" si="3"/>
        <v>33.83537998099176</v>
      </c>
      <c r="N15" s="10">
        <f t="shared" si="4"/>
        <v>38.430430785170309</v>
      </c>
      <c r="O15" s="2">
        <f t="shared" si="5"/>
        <v>0.68959688689288923</v>
      </c>
      <c r="P15" s="2"/>
      <c r="Q15" t="s">
        <v>221</v>
      </c>
      <c r="R15" t="s">
        <v>222</v>
      </c>
      <c r="S15" t="s">
        <v>223</v>
      </c>
      <c r="T15" t="s">
        <v>224</v>
      </c>
      <c r="U15" t="s">
        <v>225</v>
      </c>
    </row>
    <row r="16" spans="1:23">
      <c r="B16" s="11">
        <v>450</v>
      </c>
      <c r="C16" s="13">
        <v>1.0209999999999999</v>
      </c>
      <c r="D16" s="11">
        <v>250.7</v>
      </c>
      <c r="E16" s="12">
        <v>32.39</v>
      </c>
      <c r="F16" s="12">
        <v>37.299999999999997</v>
      </c>
      <c r="G16" s="12">
        <v>47.2</v>
      </c>
      <c r="H16" s="13">
        <v>0.68600000000000005</v>
      </c>
      <c r="I16" s="2"/>
      <c r="J16" s="2">
        <f t="shared" si="0"/>
        <v>1.0212243052411312</v>
      </c>
      <c r="K16" s="17">
        <f t="shared" si="1"/>
        <v>250.54542966344019</v>
      </c>
      <c r="L16" s="10">
        <f t="shared" si="2"/>
        <v>32.335694697683508</v>
      </c>
      <c r="M16" s="10">
        <f t="shared" si="3"/>
        <v>37.361302553057826</v>
      </c>
      <c r="N16" s="10">
        <f t="shared" si="4"/>
        <v>47.374326044126825</v>
      </c>
      <c r="O16" s="2">
        <f t="shared" si="5"/>
        <v>0.68521319195454367</v>
      </c>
      <c r="P16" s="2"/>
      <c r="Q16">
        <f t="array" ref="Q16:U18">LINEST(E9:E27,B9:B27^{1,2,3,4},TRUE,TRUE)</f>
        <v>2.2585200504167324E-11</v>
      </c>
      <c r="R16">
        <v>-8.3209284934417669E-8</v>
      </c>
      <c r="S16">
        <v>1.7267315516179553E-4</v>
      </c>
      <c r="T16">
        <v>1.0637280178279989E-2</v>
      </c>
      <c r="U16">
        <v>-0.76108359133128456</v>
      </c>
    </row>
    <row r="17" spans="2:21">
      <c r="B17" s="11">
        <v>500</v>
      </c>
      <c r="C17" s="13">
        <v>1.03</v>
      </c>
      <c r="D17" s="11">
        <v>270.10000000000002</v>
      </c>
      <c r="E17" s="12">
        <v>38.79</v>
      </c>
      <c r="F17" s="12">
        <v>40.700000000000003</v>
      </c>
      <c r="G17" s="12">
        <v>56.7</v>
      </c>
      <c r="H17" s="13">
        <v>0.68400000000000005</v>
      </c>
      <c r="I17" s="2"/>
      <c r="J17" s="2">
        <f t="shared" si="0"/>
        <v>1.0303574729663032</v>
      </c>
      <c r="K17" s="17">
        <f t="shared" si="1"/>
        <v>269.93745681338902</v>
      </c>
      <c r="L17" s="10">
        <f t="shared" si="2"/>
        <v>38.736259702965846</v>
      </c>
      <c r="M17" s="10">
        <f t="shared" si="3"/>
        <v>40.704827926593978</v>
      </c>
      <c r="N17" s="10">
        <f t="shared" si="4"/>
        <v>56.806941266209009</v>
      </c>
      <c r="O17" s="2">
        <f t="shared" si="5"/>
        <v>0.68344712164041843</v>
      </c>
      <c r="P17" s="2"/>
      <c r="Q17">
        <v>3.4322828413445388E-12</v>
      </c>
      <c r="R17">
        <v>7.5936199036150618E-9</v>
      </c>
      <c r="S17">
        <v>5.7323554931770415E-6</v>
      </c>
      <c r="T17">
        <v>1.6953263779674135E-3</v>
      </c>
      <c r="U17">
        <v>0.15869137671619982</v>
      </c>
    </row>
    <row r="18" spans="2:21">
      <c r="B18" s="11">
        <v>550</v>
      </c>
      <c r="C18" s="13">
        <v>1.04</v>
      </c>
      <c r="D18" s="11">
        <v>288.39999999999998</v>
      </c>
      <c r="E18" s="12">
        <v>45.57</v>
      </c>
      <c r="F18" s="12">
        <v>43.9</v>
      </c>
      <c r="G18" s="12">
        <v>66.7</v>
      </c>
      <c r="H18" s="13">
        <v>0.68300000000000005</v>
      </c>
      <c r="I18" s="2"/>
      <c r="J18" s="2">
        <f t="shared" si="0"/>
        <v>1.0406424821644904</v>
      </c>
      <c r="K18" s="17">
        <f t="shared" si="1"/>
        <v>288.35158163952087</v>
      </c>
      <c r="L18" s="10">
        <f t="shared" si="2"/>
        <v>45.545792165836581</v>
      </c>
      <c r="M18" s="10">
        <f t="shared" si="3"/>
        <v>43.866886525777346</v>
      </c>
      <c r="N18" s="10">
        <f t="shared" si="4"/>
        <v>66.636020998788553</v>
      </c>
      <c r="O18" s="2">
        <f t="shared" si="5"/>
        <v>0.68398869296002174</v>
      </c>
      <c r="P18" s="2"/>
      <c r="Q18">
        <v>0.99999838078633174</v>
      </c>
      <c r="R18">
        <v>5.5627152578086612E-2</v>
      </c>
      <c r="S18" t="e">
        <v>#N/A</v>
      </c>
      <c r="T18" t="e">
        <v>#N/A</v>
      </c>
      <c r="U18" t="e">
        <v>#N/A</v>
      </c>
    </row>
    <row r="19" spans="2:21">
      <c r="B19" s="11">
        <v>600</v>
      </c>
      <c r="C19" s="13">
        <v>1.0509999999999999</v>
      </c>
      <c r="D19" s="11">
        <v>305.8</v>
      </c>
      <c r="E19" s="12">
        <v>52.69</v>
      </c>
      <c r="F19" s="12">
        <v>46.9</v>
      </c>
      <c r="G19" s="12">
        <v>76.900000000000006</v>
      </c>
      <c r="H19" s="13">
        <v>0.68500000000000005</v>
      </c>
      <c r="I19" s="2"/>
      <c r="J19" s="2">
        <f t="shared" si="0"/>
        <v>1.0517227980437025</v>
      </c>
      <c r="K19" s="17">
        <f t="shared" si="1"/>
        <v>305.92166733970487</v>
      </c>
      <c r="L19" s="10">
        <f t="shared" si="2"/>
        <v>52.737456813388967</v>
      </c>
      <c r="M19" s="10">
        <f t="shared" si="3"/>
        <v>46.853166419886023</v>
      </c>
      <c r="N19" s="10">
        <f t="shared" si="4"/>
        <v>76.789645084578467</v>
      </c>
      <c r="O19" s="2">
        <f t="shared" si="5"/>
        <v>0.68649665724413356</v>
      </c>
      <c r="P19" s="2"/>
    </row>
    <row r="20" spans="2:21">
      <c r="B20" s="11">
        <v>650</v>
      </c>
      <c r="C20" s="13">
        <v>1.0629999999999999</v>
      </c>
      <c r="D20" s="11">
        <v>322.5</v>
      </c>
      <c r="E20" s="12">
        <v>60.21</v>
      </c>
      <c r="F20" s="12">
        <v>49.7</v>
      </c>
      <c r="G20" s="12">
        <v>87.3</v>
      </c>
      <c r="H20" s="13">
        <v>0.69</v>
      </c>
      <c r="I20" s="2"/>
      <c r="J20" s="2">
        <f t="shared" si="0"/>
        <v>1.0632874443723817</v>
      </c>
      <c r="K20" s="17">
        <f t="shared" si="1"/>
        <v>322.75779011001123</v>
      </c>
      <c r="L20" s="10">
        <f t="shared" si="2"/>
        <v>60.28780615279188</v>
      </c>
      <c r="M20" s="10">
        <f t="shared" si="3"/>
        <v>49.67411332329894</v>
      </c>
      <c r="N20" s="10">
        <f t="shared" si="4"/>
        <v>87.216228661633181</v>
      </c>
      <c r="O20" s="2">
        <f t="shared" si="5"/>
        <v>0.69059850014480539</v>
      </c>
      <c r="P20" s="2"/>
      <c r="Q20" s="20" t="s">
        <v>238</v>
      </c>
    </row>
    <row r="21" spans="2:21">
      <c r="B21" s="11">
        <v>700</v>
      </c>
      <c r="C21" s="13">
        <v>1.075</v>
      </c>
      <c r="D21" s="11">
        <v>338.8</v>
      </c>
      <c r="E21" s="12">
        <v>68.099999999999994</v>
      </c>
      <c r="F21" s="12">
        <v>52.4</v>
      </c>
      <c r="G21" s="12">
        <v>98</v>
      </c>
      <c r="H21" s="13">
        <v>0.69499999999999995</v>
      </c>
      <c r="I21" s="2"/>
      <c r="J21" s="2">
        <f t="shared" si="0"/>
        <v>1.0750710034794031</v>
      </c>
      <c r="K21" s="17">
        <f t="shared" si="1"/>
        <v>338.94623914471146</v>
      </c>
      <c r="L21" s="10">
        <f t="shared" si="2"/>
        <v>68.176780471289817</v>
      </c>
      <c r="M21" s="10">
        <f t="shared" si="3"/>
        <v>52.344930595495953</v>
      </c>
      <c r="N21" s="10">
        <f t="shared" si="4"/>
        <v>97.884522163348407</v>
      </c>
      <c r="O21" s="2">
        <f t="shared" si="5"/>
        <v>0.6958904416353604</v>
      </c>
      <c r="P21" s="2"/>
      <c r="Q21" t="s">
        <v>221</v>
      </c>
      <c r="R21" t="s">
        <v>222</v>
      </c>
      <c r="S21" t="s">
        <v>223</v>
      </c>
      <c r="T21" t="s">
        <v>224</v>
      </c>
      <c r="U21" t="s">
        <v>225</v>
      </c>
    </row>
    <row r="22" spans="2:21">
      <c r="B22" s="11">
        <v>750</v>
      </c>
      <c r="C22" s="13">
        <v>1.087</v>
      </c>
      <c r="D22" s="11">
        <v>354.6</v>
      </c>
      <c r="E22" s="12">
        <v>76.37</v>
      </c>
      <c r="F22" s="12">
        <v>54.9</v>
      </c>
      <c r="G22" s="12">
        <v>109</v>
      </c>
      <c r="H22" s="13">
        <v>0.70199999999999996</v>
      </c>
      <c r="I22" s="2"/>
      <c r="J22" s="2">
        <f t="shared" si="0"/>
        <v>1.0868536162540738</v>
      </c>
      <c r="K22" s="17">
        <f t="shared" si="1"/>
        <v>354.54951663627816</v>
      </c>
      <c r="L22" s="10">
        <f t="shared" si="2"/>
        <v>76.387707836202921</v>
      </c>
      <c r="M22" s="10">
        <f t="shared" si="3"/>
        <v>54.885579241057769</v>
      </c>
      <c r="N22" s="10">
        <f t="shared" si="4"/>
        <v>108.78361131846128</v>
      </c>
      <c r="O22" s="2">
        <f t="shared" si="5"/>
        <v>0.7019374360103936</v>
      </c>
      <c r="P22" s="2"/>
      <c r="Q22">
        <f t="array" ref="Q22:U24">LINEST(F9:F27,B9:B27^{1,2,3,4},TRUE,TRUE)</f>
        <v>3.1717634005963577E-11</v>
      </c>
      <c r="R22">
        <v>-5.9022939041784138E-8</v>
      </c>
      <c r="S22">
        <v>4.5853085981636459E-6</v>
      </c>
      <c r="T22">
        <v>8.8867887584962543E-2</v>
      </c>
      <c r="U22">
        <v>0.52007223942208114</v>
      </c>
    </row>
    <row r="23" spans="2:21">
      <c r="B23" s="11">
        <v>800</v>
      </c>
      <c r="C23" s="13">
        <v>1.099</v>
      </c>
      <c r="D23" s="11">
        <v>369.8</v>
      </c>
      <c r="E23" s="12">
        <v>84.93</v>
      </c>
      <c r="F23" s="12">
        <v>57.3</v>
      </c>
      <c r="G23" s="12">
        <v>120</v>
      </c>
      <c r="H23" s="13">
        <v>0.70899999999999996</v>
      </c>
      <c r="I23" s="2"/>
      <c r="J23" s="2">
        <f t="shared" si="0"/>
        <v>1.0984609821461349</v>
      </c>
      <c r="K23" s="17">
        <f t="shared" si="1"/>
        <v>369.60633777538482</v>
      </c>
      <c r="L23" s="10">
        <f t="shared" si="2"/>
        <v>84.907304094926943</v>
      </c>
      <c r="M23" s="10">
        <f t="shared" si="3"/>
        <v>57.320777909666049</v>
      </c>
      <c r="N23" s="10">
        <f t="shared" si="4"/>
        <v>119.9229171510502</v>
      </c>
      <c r="O23" s="2">
        <f t="shared" si="5"/>
        <v>0.70827317188577121</v>
      </c>
      <c r="P23" s="2"/>
      <c r="Q23">
        <v>3.7221270580883258E-12</v>
      </c>
      <c r="R23">
        <v>8.2348744024287879E-9</v>
      </c>
      <c r="S23">
        <v>6.2164327574406084E-6</v>
      </c>
      <c r="T23">
        <v>1.8384907291764639E-3</v>
      </c>
      <c r="U23">
        <v>0.17209230546083823</v>
      </c>
    </row>
    <row r="24" spans="2:21">
      <c r="B24" s="11">
        <v>850</v>
      </c>
      <c r="C24" s="13">
        <v>1.1100000000000001</v>
      </c>
      <c r="D24" s="11">
        <v>384.3</v>
      </c>
      <c r="E24" s="12">
        <v>93.8</v>
      </c>
      <c r="F24" s="12">
        <v>59.6</v>
      </c>
      <c r="G24" s="12">
        <v>131</v>
      </c>
      <c r="H24" s="13">
        <v>0.71599999999999997</v>
      </c>
      <c r="I24" s="2"/>
      <c r="J24" s="2">
        <f t="shared" si="0"/>
        <v>1.1097643591657589</v>
      </c>
      <c r="K24" s="17">
        <f t="shared" si="1"/>
        <v>384.13163075090665</v>
      </c>
      <c r="L24" s="10">
        <f t="shared" si="2"/>
        <v>93.72567287493321</v>
      </c>
      <c r="M24" s="10">
        <f t="shared" si="3"/>
        <v>59.680002896103318</v>
      </c>
      <c r="N24" s="10">
        <f t="shared" si="4"/>
        <v>131.33219598053495</v>
      </c>
      <c r="O24" s="2">
        <f t="shared" si="5"/>
        <v>0.714400072198632</v>
      </c>
      <c r="P24" s="2"/>
      <c r="Q24">
        <v>0.99999107992221492</v>
      </c>
      <c r="R24">
        <v>6.0324670007147523E-2</v>
      </c>
      <c r="S24" t="e">
        <v>#N/A</v>
      </c>
      <c r="T24" t="e">
        <v>#N/A</v>
      </c>
      <c r="U24" t="e">
        <v>#N/A</v>
      </c>
    </row>
    <row r="25" spans="2:21">
      <c r="B25" s="11">
        <v>900</v>
      </c>
      <c r="C25" s="13">
        <v>1.121</v>
      </c>
      <c r="D25" s="11">
        <v>398.1</v>
      </c>
      <c r="E25" s="12">
        <v>102.9</v>
      </c>
      <c r="F25" s="12">
        <v>62</v>
      </c>
      <c r="G25" s="12">
        <v>143</v>
      </c>
      <c r="H25" s="13">
        <v>0.72</v>
      </c>
      <c r="I25" s="2"/>
      <c r="J25" s="2">
        <f t="shared" si="0"/>
        <v>1.120680563883552</v>
      </c>
      <c r="K25" s="17">
        <f t="shared" si="1"/>
        <v>398.11653674991948</v>
      </c>
      <c r="L25" s="10">
        <f t="shared" si="2"/>
        <v>102.83630558376879</v>
      </c>
      <c r="M25" s="10">
        <f t="shared" si="3"/>
        <v>61.997488140252997</v>
      </c>
      <c r="N25" s="10">
        <f t="shared" si="4"/>
        <v>143.06153942167671</v>
      </c>
      <c r="O25" s="2">
        <f t="shared" si="5"/>
        <v>0.71978929420738558</v>
      </c>
      <c r="P25" s="2"/>
    </row>
    <row r="26" spans="2:21">
      <c r="B26" s="11">
        <v>950</v>
      </c>
      <c r="C26" s="13">
        <v>1.131</v>
      </c>
      <c r="D26" s="11">
        <v>411.3</v>
      </c>
      <c r="E26" s="12">
        <v>112.2</v>
      </c>
      <c r="F26" s="12">
        <v>64.3</v>
      </c>
      <c r="G26" s="12">
        <v>155</v>
      </c>
      <c r="H26" s="13">
        <v>0.72299999999999998</v>
      </c>
      <c r="I26" s="2"/>
      <c r="J26" s="2">
        <f t="shared" si="0"/>
        <v>1.1311719714305524</v>
      </c>
      <c r="K26" s="17">
        <f t="shared" si="1"/>
        <v>411.5284099577006</v>
      </c>
      <c r="L26" s="10">
        <f t="shared" si="2"/>
        <v>112.23608140905625</v>
      </c>
      <c r="M26" s="10">
        <f t="shared" si="3"/>
        <v>64.312225227099376</v>
      </c>
      <c r="N26" s="10">
        <f t="shared" si="4"/>
        <v>155.18137438457808</v>
      </c>
      <c r="O26" s="2">
        <f t="shared" si="5"/>
        <v>0.72388072949171345</v>
      </c>
      <c r="P26" s="2"/>
      <c r="Q26" s="15" t="s">
        <v>239</v>
      </c>
    </row>
    <row r="27" spans="2:21">
      <c r="B27" s="11">
        <v>1000</v>
      </c>
      <c r="C27" s="13">
        <v>1.141</v>
      </c>
      <c r="D27" s="11">
        <v>424.4</v>
      </c>
      <c r="E27" s="12">
        <v>121.9</v>
      </c>
      <c r="F27" s="12">
        <v>66.7</v>
      </c>
      <c r="G27" s="12">
        <v>168</v>
      </c>
      <c r="H27" s="13">
        <v>0.72599999999999998</v>
      </c>
      <c r="I27" s="2"/>
      <c r="J27" s="2">
        <f t="shared" si="0"/>
        <v>1.1412465154982316</v>
      </c>
      <c r="K27" s="17">
        <f t="shared" si="1"/>
        <v>424.3108175577284</v>
      </c>
      <c r="L27" s="10">
        <f t="shared" si="2"/>
        <v>121.92526731849389</v>
      </c>
      <c r="M27" s="10">
        <f t="shared" si="3"/>
        <v>66.66796338672772</v>
      </c>
      <c r="N27" s="10">
        <f t="shared" si="4"/>
        <v>167.78246307468277</v>
      </c>
      <c r="O27" s="2">
        <f t="shared" si="5"/>
        <v>0.72608300395256919</v>
      </c>
      <c r="P27" s="2"/>
      <c r="Q27" t="s">
        <v>221</v>
      </c>
      <c r="R27" t="s">
        <v>222</v>
      </c>
      <c r="S27" t="s">
        <v>223</v>
      </c>
      <c r="T27" t="s">
        <v>224</v>
      </c>
      <c r="U27" t="s">
        <v>225</v>
      </c>
    </row>
    <row r="28" spans="2:21">
      <c r="Q28">
        <f t="array" ref="Q28:U30">LINEST(G9:G27,B9:B27^{1,2,3,4},TRUE,TRUE)</f>
        <v>1.3556863560902054E-10</v>
      </c>
      <c r="R28">
        <v>-3.8058767782822785E-7</v>
      </c>
      <c r="S28">
        <v>4.46482543839259E-4</v>
      </c>
      <c r="T28">
        <v>-3.5935527709455684E-2</v>
      </c>
      <c r="U28">
        <v>2.2544891640867988</v>
      </c>
    </row>
    <row r="29" spans="2:21">
      <c r="B29" s="14" t="s">
        <v>240</v>
      </c>
      <c r="Q29">
        <v>1.1751447809526765E-11</v>
      </c>
      <c r="R29">
        <v>2.5999030997037343E-8</v>
      </c>
      <c r="S29">
        <v>1.9626435092201076E-5</v>
      </c>
      <c r="T29">
        <v>5.8044573747872679E-3</v>
      </c>
      <c r="U29">
        <v>0.54332743468539479</v>
      </c>
    </row>
    <row r="30" spans="2:21">
      <c r="Q30">
        <v>0.99999016062225266</v>
      </c>
      <c r="R30">
        <v>0.19045620962224993</v>
      </c>
      <c r="S30" t="e">
        <v>#N/A</v>
      </c>
      <c r="T30" t="e">
        <v>#N/A</v>
      </c>
      <c r="U30" t="e">
        <v>#N/A</v>
      </c>
    </row>
    <row r="32" spans="2:21">
      <c r="Q32" s="15" t="s">
        <v>241</v>
      </c>
    </row>
    <row r="33" spans="17:21">
      <c r="Q33" t="s">
        <v>221</v>
      </c>
      <c r="R33" t="s">
        <v>222</v>
      </c>
      <c r="S33" t="s">
        <v>223</v>
      </c>
      <c r="T33" t="s">
        <v>224</v>
      </c>
      <c r="U33" t="s">
        <v>225</v>
      </c>
    </row>
    <row r="34" spans="17:21">
      <c r="Q34">
        <f t="array" ref="Q34:U36">LINEST(H9:H27,B9:B27^{1,2,3,4},TRUE,TRUE)</f>
        <v>-2.0843785818883019E-13</v>
      </c>
      <c r="R34">
        <v>-1.7278723430301445E-11</v>
      </c>
      <c r="S34">
        <v>8.0062429381988664E-7</v>
      </c>
      <c r="T34">
        <v>-6.946059259984442E-4</v>
      </c>
      <c r="U34">
        <v>0.84578121775025839</v>
      </c>
    </row>
    <row r="35" spans="17:21">
      <c r="Q35">
        <v>8.6312891387033503E-14</v>
      </c>
      <c r="R35">
        <v>1.9095958004393081E-10</v>
      </c>
      <c r="S35">
        <v>1.4415367262700141E-7</v>
      </c>
      <c r="T35">
        <v>4.2633002083753841E-5</v>
      </c>
      <c r="U35">
        <v>3.9906709894567422E-3</v>
      </c>
    </row>
    <row r="36" spans="17:21">
      <c r="Q36">
        <v>0.99793029043537729</v>
      </c>
      <c r="R36">
        <v>1.3988766662252946E-3</v>
      </c>
      <c r="S36" t="e">
        <v>#N/A</v>
      </c>
      <c r="T36" t="e">
        <v>#N/A</v>
      </c>
      <c r="U36" t="e">
        <v>#N/A</v>
      </c>
    </row>
  </sheetData>
  <mergeCells count="4">
    <mergeCell ref="J6:O6"/>
    <mergeCell ref="C6:H6"/>
    <mergeCell ref="B2:O2"/>
    <mergeCell ref="Q1:U1"/>
  </mergeCells>
  <pageMargins left="0.25" right="0.25" top="0.75" bottom="0.75" header="0.3" footer="0.3"/>
  <pageSetup paperSize="9" scale="78" orientation="landscape" horizontalDpi="4294967293" verticalDpi="4294967293" r:id="rId1"/>
  <colBreaks count="1" manualBreakCount="1">
    <brk id="15" max="1048575" man="1"/>
  </colBreaks>
  <ignoredErrors>
    <ignoredError sqref="S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"/>
  <sheetViews>
    <sheetView zoomScaleNormal="100" workbookViewId="0">
      <selection activeCell="L30" sqref="L30"/>
    </sheetView>
  </sheetViews>
  <sheetFormatPr defaultRowHeight="14.45"/>
  <cols>
    <col min="1" max="1" width="4.140625" customWidth="1"/>
    <col min="6" max="6" width="9.42578125" customWidth="1"/>
    <col min="7" max="7" width="8.85546875" customWidth="1"/>
    <col min="8" max="8" width="12" bestFit="1" customWidth="1"/>
    <col min="9" max="9" width="8" customWidth="1"/>
    <col min="10" max="10" width="9.5703125" customWidth="1"/>
    <col min="11" max="11" width="9.140625" customWidth="1"/>
    <col min="12" max="12" width="11.85546875" bestFit="1" customWidth="1"/>
    <col min="13" max="14" width="12" bestFit="1" customWidth="1"/>
    <col min="15" max="16" width="9.28515625" bestFit="1" customWidth="1"/>
    <col min="17" max="18" width="9.28515625" customWidth="1"/>
    <col min="19" max="19" width="12.7109375" bestFit="1" customWidth="1"/>
    <col min="20" max="20" width="12.85546875" bestFit="1" customWidth="1"/>
    <col min="21" max="21" width="12.42578125" bestFit="1" customWidth="1"/>
    <col min="22" max="22" width="11" bestFit="1" customWidth="1"/>
    <col min="23" max="23" width="10.5703125" bestFit="1" customWidth="1"/>
    <col min="25" max="25" width="9.28515625" bestFit="1" customWidth="1"/>
    <col min="26" max="26" width="12.7109375" bestFit="1" customWidth="1"/>
    <col min="27" max="27" width="12" bestFit="1" customWidth="1"/>
    <col min="28" max="29" width="9.28515625" bestFit="1" customWidth="1"/>
  </cols>
  <sheetData>
    <row r="1" spans="1:23">
      <c r="A1" s="1"/>
      <c r="B1" s="2"/>
      <c r="C1" s="2"/>
      <c r="D1" s="2"/>
      <c r="E1" s="2"/>
      <c r="F1" s="2"/>
      <c r="G1" s="2"/>
      <c r="H1" s="2"/>
      <c r="I1" s="3"/>
      <c r="S1" s="170"/>
      <c r="T1" s="170"/>
      <c r="U1" s="170"/>
      <c r="V1" s="170"/>
      <c r="W1" s="170"/>
    </row>
    <row r="2" spans="1:23">
      <c r="B2">
        <v>273.14999999999998</v>
      </c>
      <c r="C2" t="s">
        <v>242</v>
      </c>
      <c r="D2" t="s">
        <v>243</v>
      </c>
    </row>
    <row r="3" spans="1:23">
      <c r="B3" s="20" t="s">
        <v>244</v>
      </c>
      <c r="C3" s="20"/>
    </row>
    <row r="4" spans="1:23">
      <c r="B4" s="41" t="s">
        <v>228</v>
      </c>
      <c r="C4" s="41" t="s">
        <v>228</v>
      </c>
      <c r="D4" s="41" t="s">
        <v>233</v>
      </c>
      <c r="E4" s="41" t="s">
        <v>245</v>
      </c>
      <c r="H4" s="15" t="s">
        <v>246</v>
      </c>
      <c r="Q4" s="11"/>
      <c r="R4" s="11"/>
      <c r="S4" s="20"/>
    </row>
    <row r="5" spans="1:23">
      <c r="B5" s="41" t="s">
        <v>233</v>
      </c>
      <c r="C5" s="41" t="s">
        <v>247</v>
      </c>
      <c r="D5" s="41" t="s">
        <v>155</v>
      </c>
      <c r="E5" s="41" t="s">
        <v>155</v>
      </c>
      <c r="H5" t="s">
        <v>248</v>
      </c>
      <c r="I5" t="s">
        <v>249</v>
      </c>
      <c r="J5" t="s">
        <v>250</v>
      </c>
      <c r="K5" t="s">
        <v>251</v>
      </c>
      <c r="Q5" s="11"/>
      <c r="R5" s="11"/>
      <c r="S5" s="20"/>
    </row>
    <row r="6" spans="1:23">
      <c r="B6" s="41">
        <v>400</v>
      </c>
      <c r="C6" s="41">
        <f>B6-$B$2</f>
        <v>126.85000000000002</v>
      </c>
      <c r="D6" s="41">
        <v>58.7</v>
      </c>
      <c r="E6" s="42">
        <f>$H$6*B6^3+$I$6*B6^2+$J$6*B6+$K$6</f>
        <v>58.699999999999989</v>
      </c>
      <c r="H6" s="23">
        <f t="array" ref="H6:K8">LINEST(D6:D9,B6:B9^{1,2,3},TRUE,TRUE)</f>
        <v>2.0833333333331473E-9</v>
      </c>
      <c r="I6" s="23">
        <v>3.6704440637576654E-19</v>
      </c>
      <c r="J6" s="23">
        <v>-5.1083333333333571E-2</v>
      </c>
      <c r="K6">
        <v>79.000000000000043</v>
      </c>
      <c r="Q6" s="2"/>
    </row>
    <row r="7" spans="1:23">
      <c r="B7" s="41">
        <v>600</v>
      </c>
      <c r="C7" s="41">
        <f t="shared" ref="C7:C9" si="0">B7-$B$2</f>
        <v>326.85000000000002</v>
      </c>
      <c r="D7" s="41">
        <v>48.8</v>
      </c>
      <c r="E7" s="42">
        <f>$H$6*B7^3+$I$6*B7^2+$J$6*B7+$K$6</f>
        <v>48.8</v>
      </c>
      <c r="H7">
        <v>0</v>
      </c>
      <c r="I7">
        <v>0</v>
      </c>
      <c r="J7">
        <v>0</v>
      </c>
      <c r="K7">
        <v>0</v>
      </c>
      <c r="Q7" s="2"/>
      <c r="S7" s="16"/>
      <c r="T7" s="16"/>
      <c r="U7" s="16"/>
      <c r="V7" s="16"/>
      <c r="W7" s="16"/>
    </row>
    <row r="8" spans="1:23">
      <c r="B8" s="41">
        <v>800</v>
      </c>
      <c r="C8" s="41">
        <f t="shared" si="0"/>
        <v>526.85</v>
      </c>
      <c r="D8" s="41">
        <v>39.200000000000003</v>
      </c>
      <c r="E8" s="42">
        <f>$H$6*B8^3+$I$6*B8^2+$J$6*B8+$K$6</f>
        <v>39.199999999999989</v>
      </c>
      <c r="H8">
        <v>1</v>
      </c>
      <c r="I8">
        <v>0</v>
      </c>
      <c r="J8" t="e">
        <v>#N/A</v>
      </c>
      <c r="K8" t="e">
        <v>#N/A</v>
      </c>
      <c r="Q8" s="2"/>
    </row>
    <row r="9" spans="1:23">
      <c r="B9" s="41">
        <v>1000</v>
      </c>
      <c r="C9" s="41">
        <f t="shared" si="0"/>
        <v>726.85</v>
      </c>
      <c r="D9" s="43">
        <v>30</v>
      </c>
      <c r="E9" s="42">
        <f>$H$6*B9^3+$I$6*B9^2+$J$6*B9+$K$6</f>
        <v>29.999999999999986</v>
      </c>
      <c r="Q9" s="2"/>
    </row>
    <row r="10" spans="1:23">
      <c r="Q10" s="2"/>
    </row>
    <row r="11" spans="1:23">
      <c r="B11" s="20" t="s">
        <v>252</v>
      </c>
      <c r="C11" s="20"/>
      <c r="Q11" s="2"/>
      <c r="S11" s="20"/>
    </row>
    <row r="12" spans="1:23">
      <c r="B12" s="37" t="s">
        <v>228</v>
      </c>
      <c r="C12" s="37" t="s">
        <v>228</v>
      </c>
      <c r="D12" t="s">
        <v>233</v>
      </c>
      <c r="E12" t="s">
        <v>245</v>
      </c>
      <c r="Q12" s="2"/>
    </row>
    <row r="13" spans="1:23">
      <c r="B13" s="37" t="s">
        <v>233</v>
      </c>
      <c r="C13" s="37" t="s">
        <v>247</v>
      </c>
      <c r="D13" t="s">
        <v>155</v>
      </c>
      <c r="E13" t="s">
        <v>155</v>
      </c>
      <c r="H13" s="15" t="s">
        <v>253</v>
      </c>
      <c r="Q13" s="2"/>
    </row>
    <row r="14" spans="1:23">
      <c r="B14" s="41">
        <v>310</v>
      </c>
      <c r="C14" s="38">
        <f>B14-$B$2</f>
        <v>36.850000000000023</v>
      </c>
      <c r="D14" s="39">
        <v>3.6999999999999998E-2</v>
      </c>
      <c r="E14" s="40">
        <f>$H$15*B14^4+$I$15*B14^3+$J$15*B14^2+$K$15*B14+$L$15</f>
        <v>3.6389629467359574E-2</v>
      </c>
      <c r="H14" t="s">
        <v>221</v>
      </c>
      <c r="I14" t="s">
        <v>222</v>
      </c>
      <c r="J14" t="s">
        <v>223</v>
      </c>
      <c r="K14" t="s">
        <v>224</v>
      </c>
      <c r="L14" t="s">
        <v>225</v>
      </c>
      <c r="Q14" s="2"/>
    </row>
    <row r="15" spans="1:23">
      <c r="B15" s="41">
        <v>365</v>
      </c>
      <c r="C15" s="38">
        <f t="shared" ref="C15:C19" si="1">B15-$B$2</f>
        <v>91.850000000000023</v>
      </c>
      <c r="D15" s="39">
        <v>4.3999999999999997E-2</v>
      </c>
      <c r="E15" s="40">
        <f t="shared" ref="E15:E19" si="2">$H$15*B15^4+$I$15*B15^3+$J$15*B15^2+$K$15*B15+$L$15</f>
        <v>4.6225568744864831E-2</v>
      </c>
      <c r="H15">
        <f t="array" ref="H15:L17">LINEST(D14:D19,B14:B19^{1,2,3,4},TRUE,TRUE)</f>
        <v>-7.5998815221595428E-12</v>
      </c>
      <c r="I15">
        <v>1.444382232189014E-8</v>
      </c>
      <c r="J15">
        <v>-9.7981801094514095E-6</v>
      </c>
      <c r="K15">
        <v>3.0223776940781141E-3</v>
      </c>
      <c r="L15">
        <v>-0.31905175613774139</v>
      </c>
      <c r="Q15" s="2"/>
    </row>
    <row r="16" spans="1:23">
      <c r="B16" s="41">
        <v>420</v>
      </c>
      <c r="C16" s="38">
        <f>B16-$B$2</f>
        <v>146.85000000000002</v>
      </c>
      <c r="D16" s="39">
        <v>5.8000000000000003E-2</v>
      </c>
      <c r="E16" s="40">
        <f t="shared" si="2"/>
        <v>5.5576602922256968E-2</v>
      </c>
      <c r="H16">
        <v>6.5354025989325877E-12</v>
      </c>
      <c r="I16">
        <v>1.3745945270711477E-8</v>
      </c>
      <c r="J16">
        <v>1.052110714360259E-5</v>
      </c>
      <c r="K16">
        <v>3.467069035868076E-3</v>
      </c>
      <c r="L16">
        <v>0.41482158946577907</v>
      </c>
      <c r="Q16" s="2"/>
    </row>
    <row r="17" spans="2:19">
      <c r="B17" s="41">
        <v>530</v>
      </c>
      <c r="C17" s="38">
        <f t="shared" si="1"/>
        <v>256.85000000000002</v>
      </c>
      <c r="D17" s="39">
        <v>0.08</v>
      </c>
      <c r="E17" s="40">
        <f t="shared" si="2"/>
        <v>8.1185357266286728E-2</v>
      </c>
      <c r="H17">
        <v>0.99811431490443414</v>
      </c>
      <c r="I17">
        <v>3.5823218612895994E-3</v>
      </c>
      <c r="J17" t="e">
        <v>#N/A</v>
      </c>
      <c r="K17" t="e">
        <v>#N/A</v>
      </c>
      <c r="L17" t="e">
        <v>#N/A</v>
      </c>
      <c r="Q17" s="2"/>
      <c r="S17" s="20"/>
    </row>
    <row r="18" spans="2:19">
      <c r="B18" s="41">
        <v>645</v>
      </c>
      <c r="C18" s="38">
        <f t="shared" si="1"/>
        <v>371.85</v>
      </c>
      <c r="D18" s="39">
        <v>0.115</v>
      </c>
      <c r="E18" s="40">
        <f t="shared" si="2"/>
        <v>0.11453010956819398</v>
      </c>
      <c r="Q18" s="2"/>
    </row>
    <row r="19" spans="2:19">
      <c r="B19" s="41">
        <v>750</v>
      </c>
      <c r="C19" s="38">
        <f t="shared" si="1"/>
        <v>476.85</v>
      </c>
      <c r="D19" s="39">
        <v>0.125</v>
      </c>
      <c r="E19" s="40">
        <f t="shared" si="2"/>
        <v>0.12509273203103655</v>
      </c>
      <c r="Q19" s="2"/>
    </row>
    <row r="20" spans="2:19">
      <c r="Q20" s="2"/>
    </row>
    <row r="21" spans="2:19">
      <c r="Q21" s="2"/>
    </row>
    <row r="22" spans="2:19">
      <c r="B22" s="14" t="s">
        <v>240</v>
      </c>
      <c r="C22" s="14"/>
      <c r="Q22" s="2"/>
    </row>
    <row r="23" spans="2:19">
      <c r="Q23" s="2"/>
      <c r="S23" s="15"/>
    </row>
    <row r="24" spans="2:19">
      <c r="Q24" s="2"/>
    </row>
    <row r="29" spans="2:19">
      <c r="S29" s="15"/>
    </row>
  </sheetData>
  <mergeCells count="1">
    <mergeCell ref="S1:W1"/>
  </mergeCells>
  <pageMargins left="0.25" right="0.25" top="0.75" bottom="0.75" header="0.3" footer="0.3"/>
  <pageSetup paperSize="9" scale="78" orientation="portrait" horizontalDpi="4294967293" verticalDpi="4294967293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B0DE18B1AE8646BF1017EDE756400C" ma:contentTypeVersion="4" ma:contentTypeDescription="Create a new document." ma:contentTypeScope="" ma:versionID="307bdffd6d35e3730873e53b1b24b9c9">
  <xsd:schema xmlns:xsd="http://www.w3.org/2001/XMLSchema" xmlns:xs="http://www.w3.org/2001/XMLSchema" xmlns:p="http://schemas.microsoft.com/office/2006/metadata/properties" xmlns:ns2="030239c5-ec77-4c31-915e-84b443263db0" xmlns:ns3="8d70b670-d064-4aa3-bdfb-67aa7bbc18e5" targetNamespace="http://schemas.microsoft.com/office/2006/metadata/properties" ma:root="true" ma:fieldsID="46d77afa5d30580f3f8b0f2003e1713c" ns2:_="" ns3:_="">
    <xsd:import namespace="030239c5-ec77-4c31-915e-84b443263db0"/>
    <xsd:import namespace="8d70b670-d064-4aa3-bdfb-67aa7bbc1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39c5-ec77-4c31-915e-84b443263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b670-d064-4aa3-bdfb-67aa7bbc18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790FC0-AEF7-44DA-A853-D53CD37A3CBA}"/>
</file>

<file path=customXml/itemProps2.xml><?xml version="1.0" encoding="utf-8"?>
<ds:datastoreItem xmlns:ds="http://schemas.openxmlformats.org/officeDocument/2006/customXml" ds:itemID="{57A820D5-20EF-461C-A94C-6BE7CA7DB83F}"/>
</file>

<file path=customXml/itemProps3.xml><?xml version="1.0" encoding="utf-8"?>
<ds:datastoreItem xmlns:ds="http://schemas.openxmlformats.org/officeDocument/2006/customXml" ds:itemID="{6B1FA2E2-7779-48A8-9ED3-E96A8E155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Aarav</dc:creator>
  <cp:keywords/>
  <dc:description/>
  <cp:lastModifiedBy/>
  <cp:revision/>
  <dcterms:created xsi:type="dcterms:W3CDTF">2015-01-17T16:46:51Z</dcterms:created>
  <dcterms:modified xsi:type="dcterms:W3CDTF">2023-04-11T15:57:54Z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0x01010014B0DE18B1AE8646BF1017EDE756400C</vt:lpwstr>
  </property>
</Properties>
</file>