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ai.sharepoint.com/delivery/ECMS/EEOS Operations/Non-domestic QA/SEAI technical tools/Steam trap replacement tool/"/>
    </mc:Choice>
  </mc:AlternateContent>
  <xr:revisionPtr revIDLastSave="0" documentId="8_{F07D4394-2AA4-4628-B0C9-9C6BF17ADFDD}" xr6:coauthVersionLast="47" xr6:coauthVersionMax="47" xr10:uidLastSave="{00000000-0000-0000-0000-000000000000}"/>
  <workbookProtection workbookAlgorithmName="SHA-512" workbookHashValue="H3ZRWvjo+dVws+ydlJFjro/ylHcYtuoJl2guZA9I7t4CIb+1IQvmfNLSci54EEPJYtPqkujotiMRKpvq/ipOcQ==" workbookSaltValue="wMzCxiQ5OV5DWMEBxDukow==" workbookSpinCount="100000" lockStructure="1"/>
  <bookViews>
    <workbookView xWindow="57480" yWindow="-120" windowWidth="29040" windowHeight="17640" xr2:uid="{00000000-000D-0000-FFFF-FFFF00000000}"/>
  </bookViews>
  <sheets>
    <sheet name="SEAI Calculator" sheetId="11" r:id="rId1"/>
    <sheet name="Worked Example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1" l="1"/>
  <c r="J18" i="11"/>
  <c r="L18" i="11" s="1"/>
  <c r="N18" i="11" s="1"/>
  <c r="O18" i="11" s="1"/>
  <c r="J19" i="11"/>
  <c r="J20" i="11"/>
  <c r="J21" i="11"/>
  <c r="J22" i="11"/>
  <c r="L22" i="11" s="1"/>
  <c r="N22" i="11" s="1"/>
  <c r="O22" i="11" s="1"/>
  <c r="J23" i="11"/>
  <c r="J24" i="11"/>
  <c r="L24" i="11" s="1"/>
  <c r="N24" i="11" s="1"/>
  <c r="O24" i="11" s="1"/>
  <c r="J25" i="11"/>
  <c r="L25" i="11" s="1"/>
  <c r="N25" i="11" s="1"/>
  <c r="O25" i="11" s="1"/>
  <c r="J26" i="11"/>
  <c r="L26" i="11" s="1"/>
  <c r="N26" i="11" s="1"/>
  <c r="O26" i="11" s="1"/>
  <c r="J27" i="11"/>
  <c r="L27" i="11" s="1"/>
  <c r="N27" i="11" s="1"/>
  <c r="O27" i="11" s="1"/>
  <c r="J28" i="11"/>
  <c r="J29" i="11"/>
  <c r="J30" i="11"/>
  <c r="J31" i="11"/>
  <c r="J32" i="11"/>
  <c r="J33" i="11"/>
  <c r="J34" i="11"/>
  <c r="J35" i="11"/>
  <c r="J36" i="11"/>
  <c r="J37" i="11"/>
  <c r="J17" i="11"/>
  <c r="L17" i="11" s="1"/>
  <c r="N17" i="11" s="1"/>
  <c r="N21" i="11"/>
  <c r="O21" i="11" s="1"/>
  <c r="N31" i="11"/>
  <c r="O31" i="11" s="1"/>
  <c r="N35" i="11"/>
  <c r="O35" i="11" s="1"/>
  <c r="N36" i="11"/>
  <c r="O36" i="11" s="1"/>
  <c r="L19" i="11"/>
  <c r="N19" i="11" s="1"/>
  <c r="O19" i="11" s="1"/>
  <c r="L20" i="11"/>
  <c r="N20" i="11" s="1"/>
  <c r="O20" i="11" s="1"/>
  <c r="L21" i="11"/>
  <c r="L23" i="11"/>
  <c r="N23" i="11" s="1"/>
  <c r="O23" i="11" s="1"/>
  <c r="L28" i="11"/>
  <c r="N28" i="11" s="1"/>
  <c r="O28" i="11" s="1"/>
  <c r="L29" i="11"/>
  <c r="N29" i="11" s="1"/>
  <c r="O29" i="11" s="1"/>
  <c r="L30" i="11"/>
  <c r="N30" i="11" s="1"/>
  <c r="O30" i="11" s="1"/>
  <c r="L31" i="11"/>
  <c r="L32" i="11"/>
  <c r="N32" i="11" s="1"/>
  <c r="O32" i="11" s="1"/>
  <c r="L33" i="11"/>
  <c r="N33" i="11" s="1"/>
  <c r="O33" i="11" s="1"/>
  <c r="L34" i="11"/>
  <c r="N34" i="11" s="1"/>
  <c r="O34" i="11" s="1"/>
  <c r="L35" i="11"/>
  <c r="L36" i="11"/>
  <c r="L37" i="11"/>
  <c r="N37" i="11" s="1"/>
  <c r="O37" i="11" s="1"/>
  <c r="F18" i="11"/>
  <c r="F19" i="11"/>
  <c r="F20" i="11"/>
  <c r="I20" i="11" s="1"/>
  <c r="F21" i="11"/>
  <c r="F22" i="11"/>
  <c r="F23" i="11"/>
  <c r="I23" i="11" s="1"/>
  <c r="F24" i="11"/>
  <c r="F25" i="11"/>
  <c r="I25" i="11" s="1"/>
  <c r="F26" i="11"/>
  <c r="F27" i="11"/>
  <c r="F28" i="11"/>
  <c r="I28" i="11" s="1"/>
  <c r="F29" i="11"/>
  <c r="F30" i="11"/>
  <c r="F31" i="11"/>
  <c r="I31" i="11" s="1"/>
  <c r="F32" i="11"/>
  <c r="I32" i="11" s="1"/>
  <c r="F33" i="11"/>
  <c r="F34" i="11"/>
  <c r="F35" i="11"/>
  <c r="I35" i="11" s="1"/>
  <c r="F36" i="11"/>
  <c r="I36" i="11" s="1"/>
  <c r="F37" i="11"/>
  <c r="F17" i="11"/>
  <c r="H37" i="11"/>
  <c r="I21" i="11"/>
  <c r="I22" i="11"/>
  <c r="I29" i="11"/>
  <c r="I30" i="11"/>
  <c r="I33" i="11"/>
  <c r="I34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18" i="11"/>
  <c r="I26" i="11" l="1"/>
  <c r="I27" i="11"/>
  <c r="I24" i="11"/>
  <c r="I17" i="11"/>
  <c r="J19" i="10"/>
  <c r="B10" i="11"/>
  <c r="I6" i="11"/>
  <c r="B10" i="10"/>
  <c r="I6" i="10"/>
  <c r="J20" i="10" s="1"/>
  <c r="J17" i="10" l="1"/>
  <c r="J18" i="10"/>
  <c r="I37" i="11"/>
  <c r="I19" i="11"/>
  <c r="I18" i="11"/>
  <c r="F17" i="10" l="1"/>
  <c r="H17" i="10"/>
  <c r="I17" i="10" l="1"/>
  <c r="O17" i="11"/>
  <c r="O38" i="11" s="1"/>
  <c r="H18" i="10"/>
  <c r="H19" i="10"/>
  <c r="H20" i="10"/>
  <c r="F18" i="10"/>
  <c r="F19" i="10"/>
  <c r="I19" i="10" s="1"/>
  <c r="F20" i="10"/>
  <c r="I18" i="10" l="1"/>
  <c r="I20" i="10"/>
  <c r="L19" i="10"/>
  <c r="N19" i="10" s="1"/>
  <c r="O19" i="10" s="1"/>
  <c r="L18" i="10"/>
  <c r="N18" i="10" s="1"/>
  <c r="O18" i="10" s="1"/>
  <c r="L17" i="10"/>
  <c r="N17" i="10" s="1"/>
  <c r="O17" i="10" s="1"/>
  <c r="L20" i="10"/>
  <c r="N20" i="10" s="1"/>
  <c r="O20" i="10" s="1"/>
  <c r="O21" i="10" l="1"/>
</calcChain>
</file>

<file path=xl/sharedStrings.xml><?xml version="1.0" encoding="utf-8"?>
<sst xmlns="http://schemas.openxmlformats.org/spreadsheetml/2006/main" count="110" uniqueCount="63">
  <si>
    <t>Steam Trap energy credit determination using SEAI calculator</t>
  </si>
  <si>
    <t xml:space="preserve">Use Napiers Equation :Steam flow through a sharp edged orifice
</t>
  </si>
  <si>
    <r>
      <t>W = 0.24725 * Pa * D</t>
    </r>
    <r>
      <rPr>
        <vertAlign val="superscript"/>
        <sz val="18"/>
        <color theme="1"/>
        <rFont val="Calibri"/>
        <family val="2"/>
        <scheme val="minor"/>
      </rPr>
      <t>2</t>
    </r>
  </si>
  <si>
    <t>SI unit method</t>
  </si>
  <si>
    <t xml:space="preserve">Input needed </t>
  </si>
  <si>
    <t>Assumptions</t>
  </si>
  <si>
    <t>Napiers Constant (Imperial units)</t>
  </si>
  <si>
    <r>
      <t>W = 24.24 * Pa * D</t>
    </r>
    <r>
      <rPr>
        <vertAlign val="superscript"/>
        <sz val="18"/>
        <color theme="1"/>
        <rFont val="Calibri"/>
        <family val="2"/>
        <scheme val="minor"/>
      </rPr>
      <t>2</t>
    </r>
  </si>
  <si>
    <t>Imperial unit method</t>
  </si>
  <si>
    <t>Napiers Constant (SI units)</t>
  </si>
  <si>
    <t>Calculated Data</t>
  </si>
  <si>
    <t>Patm is Atmospheric pressure in bar</t>
  </si>
  <si>
    <t>Where</t>
  </si>
  <si>
    <t>Patm is Atmospheric pressure in psi</t>
  </si>
  <si>
    <t>W=</t>
  </si>
  <si>
    <t>leakage rate in kg/hr or lb/hr (SI/Imp)</t>
  </si>
  <si>
    <t>Calculated energy savings</t>
  </si>
  <si>
    <t>Primary energy kWh/tonne</t>
  </si>
  <si>
    <t>From measured site data based on minimum of 12 months recent data.</t>
  </si>
  <si>
    <t>Napier's Constant using SI units approach</t>
  </si>
  <si>
    <t>Napier's Constant using Imperial approach</t>
  </si>
  <si>
    <t>Pa =</t>
  </si>
  <si>
    <t>Absolute pressure drop across the orifice in bar/psig (SI/Imperial)</t>
  </si>
  <si>
    <t xml:space="preserve">D= </t>
  </si>
  <si>
    <t>Diameter of leaking orifice mm/inches (SI/Imperial)</t>
  </si>
  <si>
    <t>Steam trap Audit Report</t>
  </si>
  <si>
    <t>Steam Tag Number</t>
  </si>
  <si>
    <t>Steam trap 
manufacturer</t>
  </si>
  <si>
    <t>Pressure
 [barg]</t>
  </si>
  <si>
    <t>Pressure
 [psia]</t>
  </si>
  <si>
    <t>Trap 
Orifice
 [mm]</t>
  </si>
  <si>
    <t>Trap Orifice
 [in]</t>
  </si>
  <si>
    <t>Leakage 
rate in Imperial units
 [lb/hr]</t>
  </si>
  <si>
    <t>Leakage 
rate in SI units
[kg/hr]</t>
  </si>
  <si>
    <t>Annual 
hours</t>
  </si>
  <si>
    <t>Theoretical
 leakage
[kg/yr]</t>
  </si>
  <si>
    <t>Correction
factor
[%]</t>
  </si>
  <si>
    <t>Calculated steam leakage 
[tonnes/year]</t>
  </si>
  <si>
    <t>Primary Site Energy (kWh) input fuel per tonne of steam (kWh/tonne)</t>
  </si>
  <si>
    <t>Input here in green cells below and add or delete rows as needed.</t>
  </si>
  <si>
    <t>Operating steam system pressure</t>
  </si>
  <si>
    <t>14.5038 conversion multiplier</t>
  </si>
  <si>
    <t>Input here in green cells</t>
  </si>
  <si>
    <t>25.4 conversion multiplier</t>
  </si>
  <si>
    <t>Napiers formule</t>
  </si>
  <si>
    <t>Operating steam system annual hours.</t>
  </si>
  <si>
    <t>Multiply Leakage rate by annual hours</t>
  </si>
  <si>
    <t>Assume here @ 50%</t>
  </si>
  <si>
    <t>Result for leakage rate</t>
  </si>
  <si>
    <t xml:space="preserve">Site SEC in kWh/tonnes </t>
  </si>
  <si>
    <t>Stream Trap Audit Report dated ???</t>
  </si>
  <si>
    <t>Steam Trap Energy saved in kWh/annum</t>
  </si>
  <si>
    <t>Worked example : Steam Trap energy credit determination involving four steam traps replaced as based on Steam Trap Audit carried out on 12th March 2022.</t>
  </si>
  <si>
    <t>Leakage 
rate
 [lb/hr]</t>
  </si>
  <si>
    <t>Leakage 
rate 
[kg/hr]</t>
  </si>
  <si>
    <t>Theoretical
 leakage
[kg/annum]</t>
  </si>
  <si>
    <t>Primary Site Energy (kWh) fuel saving per annum</t>
  </si>
  <si>
    <t>Input here in green cells below</t>
  </si>
  <si>
    <t>Napiers formula calculation</t>
  </si>
  <si>
    <t>2.20462 conversion factor</t>
  </si>
  <si>
    <t>This is based on site energy SEC of 750kWh/tonne as per input data in cell I7.</t>
  </si>
  <si>
    <t xml:space="preserve">Stream Trap Audit Report dated 12th March 2022 </t>
  </si>
  <si>
    <t>ABC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</si>
</sst>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[$€-2]\ * #,##0.00_-;\-[$€-2]\ * #,##0.00_-;_-[$€-2]\ * &quot;-&quot;??_-;_-@_-"/>
    <numFmt numFmtId="167" formatCode="#,##0.00_ ;\-#,##0.00\ "/>
    <numFmt numFmtId="168" formatCode="#,##0.0000"/>
    <numFmt numFmtId="169" formatCode="#,##0_ ;\-#,##0\ "/>
    <numFmt numFmtId="170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/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bgColor theme="9" tint="0.5999938962981048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43" fontId="2" fillId="2" borderId="0" xfId="0" applyNumberFormat="1" applyFont="1" applyFill="1"/>
    <xf numFmtId="0" fontId="3" fillId="2" borderId="0" xfId="0" applyFont="1" applyFill="1" applyAlignment="1">
      <alignment horizontal="center" vertical="center" wrapText="1"/>
    </xf>
    <xf numFmtId="166" fontId="2" fillId="2" borderId="0" xfId="0" applyNumberFormat="1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43" fontId="2" fillId="0" borderId="0" xfId="1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wrapText="1"/>
    </xf>
    <xf numFmtId="0" fontId="14" fillId="2" borderId="0" xfId="0" applyFont="1" applyFill="1"/>
    <xf numFmtId="165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3" fontId="6" fillId="4" borderId="1" xfId="0" applyNumberFormat="1" applyFont="1" applyFill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9" fontId="6" fillId="4" borderId="1" xfId="0" applyNumberFormat="1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17" fillId="1" borderId="9" xfId="0" applyFont="1" applyFill="1" applyBorder="1" applyAlignment="1">
      <alignment horizontal="center" vertical="center"/>
    </xf>
    <xf numFmtId="3" fontId="6" fillId="4" borderId="1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/>
    <xf numFmtId="0" fontId="7" fillId="2" borderId="17" xfId="0" applyFont="1" applyFill="1" applyBorder="1" applyAlignment="1">
      <alignment vertical="center"/>
    </xf>
    <xf numFmtId="169" fontId="15" fillId="6" borderId="18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/>
    <xf numFmtId="2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2" borderId="0" xfId="0" applyFont="1" applyFill="1" applyAlignment="1">
      <alignment horizontal="left" wrapText="1"/>
    </xf>
    <xf numFmtId="170" fontId="5" fillId="2" borderId="0" xfId="0" applyNumberFormat="1" applyFont="1" applyFill="1" applyAlignment="1">
      <alignment horizontal="right"/>
    </xf>
    <xf numFmtId="0" fontId="6" fillId="5" borderId="12" xfId="0" applyFont="1" applyFill="1" applyBorder="1" applyAlignment="1">
      <alignment horizontal="center" vertical="center" wrapText="1"/>
    </xf>
    <xf numFmtId="0" fontId="17" fillId="1" borderId="8" xfId="0" applyFont="1" applyFill="1" applyBorder="1" applyAlignment="1">
      <alignment horizontal="center" vertical="center"/>
    </xf>
    <xf numFmtId="0" fontId="17" fillId="1" borderId="9" xfId="0" applyFont="1" applyFill="1" applyBorder="1" applyAlignment="1">
      <alignment horizontal="center" vertical="center" wrapText="1"/>
    </xf>
    <xf numFmtId="0" fontId="17" fillId="1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164" fontId="9" fillId="7" borderId="1" xfId="1" applyNumberFormat="1" applyFont="1" applyFill="1" applyBorder="1" applyAlignment="1" applyProtection="1">
      <alignment horizontal="center" vertical="center"/>
      <protection locked="0"/>
    </xf>
    <xf numFmtId="9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 wrapText="1"/>
      <protection locked="0"/>
    </xf>
    <xf numFmtId="0" fontId="8" fillId="7" borderId="14" xfId="0" applyFont="1" applyFill="1" applyBorder="1" applyAlignment="1" applyProtection="1">
      <alignment horizontal="center" vertical="center" wrapText="1"/>
      <protection locked="0"/>
    </xf>
    <xf numFmtId="0" fontId="8" fillId="7" borderId="1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R46"/>
  <sheetViews>
    <sheetView showGridLines="0" showRowColHeaders="0" tabSelected="1" zoomScale="70" zoomScaleNormal="70" workbookViewId="0">
      <selection activeCell="I45" sqref="I45"/>
    </sheetView>
  </sheetViews>
  <sheetFormatPr defaultColWidth="9.140625" defaultRowHeight="12.95"/>
  <cols>
    <col min="1" max="1" width="14" style="1" customWidth="1"/>
    <col min="2" max="2" width="32.42578125" style="1" customWidth="1"/>
    <col min="3" max="3" width="25.5703125" style="7" customWidth="1"/>
    <col min="4" max="4" width="20" style="1" customWidth="1"/>
    <col min="5" max="5" width="27.140625" style="1" customWidth="1"/>
    <col min="6" max="6" width="14.5703125" style="1" customWidth="1"/>
    <col min="7" max="7" width="21.85546875" style="1" customWidth="1"/>
    <col min="8" max="8" width="29.5703125" style="1" customWidth="1"/>
    <col min="9" max="9" width="23.42578125" style="1" customWidth="1"/>
    <col min="10" max="10" width="15.5703125" style="1" customWidth="1"/>
    <col min="11" max="11" width="14.5703125" style="1" bestFit="1" customWidth="1"/>
    <col min="12" max="12" width="16.7109375" style="1" customWidth="1"/>
    <col min="13" max="13" width="13.85546875" style="1" customWidth="1"/>
    <col min="14" max="14" width="15.140625" style="1" customWidth="1"/>
    <col min="15" max="15" width="29.140625" style="1" customWidth="1"/>
    <col min="16" max="16" width="11" style="1" customWidth="1"/>
    <col min="17" max="17" width="11" style="1" bestFit="1" customWidth="1"/>
    <col min="18" max="16384" width="9.140625" style="1"/>
  </cols>
  <sheetData>
    <row r="1" spans="2:18">
      <c r="B1" s="38"/>
      <c r="C1" s="42"/>
      <c r="D1" s="38"/>
      <c r="E1" s="38"/>
      <c r="F1" s="38"/>
      <c r="G1" s="38"/>
      <c r="H1" s="38"/>
      <c r="I1" s="38"/>
    </row>
    <row r="2" spans="2:18" ht="27" customHeight="1">
      <c r="B2" s="17" t="s">
        <v>0</v>
      </c>
    </row>
    <row r="3" spans="2:18" ht="22.5" customHeight="1"/>
    <row r="4" spans="2:18" ht="31.5" customHeight="1">
      <c r="B4" s="67" t="s">
        <v>1</v>
      </c>
      <c r="C4" s="67"/>
      <c r="D4" s="67"/>
      <c r="E4" s="67"/>
      <c r="F4" s="67"/>
      <c r="G4" s="67"/>
      <c r="H4" s="36"/>
      <c r="I4" s="36"/>
      <c r="J4" s="36"/>
      <c r="K4" s="11"/>
      <c r="L4" s="3"/>
      <c r="R4" s="3"/>
    </row>
    <row r="5" spans="2:18" ht="25.15" customHeight="1">
      <c r="B5" s="43" t="s">
        <v>2</v>
      </c>
      <c r="C5" s="8" t="s">
        <v>3</v>
      </c>
      <c r="D5" s="8"/>
      <c r="E5" s="68" t="s">
        <v>4</v>
      </c>
      <c r="F5" s="4"/>
      <c r="G5" s="4"/>
      <c r="H5" s="70" t="s">
        <v>5</v>
      </c>
      <c r="I5" s="23">
        <v>24.24</v>
      </c>
      <c r="J5" s="61" t="s">
        <v>6</v>
      </c>
      <c r="K5" s="62"/>
      <c r="L5" s="62"/>
      <c r="M5" s="63"/>
      <c r="R5" s="3"/>
    </row>
    <row r="6" spans="2:18" ht="25.5" customHeight="1">
      <c r="B6" s="43" t="s">
        <v>7</v>
      </c>
      <c r="C6" s="8" t="s">
        <v>8</v>
      </c>
      <c r="D6" s="8"/>
      <c r="E6" s="69"/>
      <c r="F6" s="4"/>
      <c r="G6" s="4"/>
      <c r="H6" s="71"/>
      <c r="I6" s="23">
        <f>(24.24*14.508/(25.4*25.4*2.20462))</f>
        <v>0.24725152914848469</v>
      </c>
      <c r="J6" s="61" t="s">
        <v>9</v>
      </c>
      <c r="K6" s="62"/>
      <c r="L6" s="62"/>
      <c r="M6" s="63"/>
      <c r="R6" s="3"/>
    </row>
    <row r="7" spans="2:18" ht="25.15" customHeight="1">
      <c r="B7" s="16"/>
      <c r="C7" s="8"/>
      <c r="D7" s="8"/>
      <c r="E7" s="73" t="s">
        <v>10</v>
      </c>
      <c r="F7" s="4"/>
      <c r="G7" s="4"/>
      <c r="H7" s="71"/>
      <c r="I7" s="23">
        <v>1.01325</v>
      </c>
      <c r="J7" s="61" t="s">
        <v>11</v>
      </c>
      <c r="K7" s="62"/>
      <c r="L7" s="62"/>
      <c r="M7" s="63"/>
      <c r="R7" s="3"/>
    </row>
    <row r="8" spans="2:18" ht="25.15" customHeight="1">
      <c r="B8" s="9" t="s">
        <v>12</v>
      </c>
      <c r="C8" s="10"/>
      <c r="D8" s="10"/>
      <c r="E8" s="73"/>
      <c r="F8" s="4"/>
      <c r="G8" s="4"/>
      <c r="H8" s="72"/>
      <c r="I8" s="24">
        <v>14.6959</v>
      </c>
      <c r="J8" s="61" t="s">
        <v>13</v>
      </c>
      <c r="K8" s="62"/>
      <c r="L8" s="62"/>
      <c r="M8" s="63"/>
      <c r="R8" s="3"/>
    </row>
    <row r="9" spans="2:18" ht="25.15" customHeight="1">
      <c r="B9" s="9" t="s">
        <v>14</v>
      </c>
      <c r="C9" s="10" t="s">
        <v>15</v>
      </c>
      <c r="D9" s="10"/>
      <c r="E9" s="35" t="s">
        <v>16</v>
      </c>
      <c r="F9" s="4"/>
      <c r="G9" s="4"/>
      <c r="H9" s="23" t="s">
        <v>17</v>
      </c>
      <c r="I9" s="57">
        <v>750</v>
      </c>
      <c r="J9" s="61" t="s">
        <v>18</v>
      </c>
      <c r="K9" s="62"/>
      <c r="L9" s="62"/>
      <c r="M9" s="63"/>
      <c r="R9" s="3"/>
    </row>
    <row r="10" spans="2:18" ht="25.15" customHeight="1">
      <c r="B10" s="44">
        <f>(24.24*14.508/(25.4*25.4*2.20462))</f>
        <v>0.24725152914848469</v>
      </c>
      <c r="C10" s="10" t="s">
        <v>19</v>
      </c>
      <c r="D10" s="10"/>
      <c r="E10" s="41"/>
      <c r="F10" s="4"/>
      <c r="G10" s="4"/>
      <c r="H10" s="37"/>
      <c r="I10" s="39"/>
      <c r="J10" s="40"/>
      <c r="K10" s="40"/>
      <c r="L10" s="40"/>
      <c r="M10" s="40"/>
    </row>
    <row r="11" spans="2:18" ht="25.15" customHeight="1">
      <c r="B11" s="9">
        <v>24.24</v>
      </c>
      <c r="C11" s="10" t="s">
        <v>20</v>
      </c>
      <c r="D11" s="10"/>
      <c r="F11" s="4"/>
      <c r="G11" s="4"/>
    </row>
    <row r="12" spans="2:18" ht="18.600000000000001">
      <c r="B12" s="9" t="s">
        <v>21</v>
      </c>
      <c r="C12" s="10" t="s">
        <v>22</v>
      </c>
      <c r="D12" s="10"/>
      <c r="F12" s="4"/>
      <c r="K12" s="5"/>
    </row>
    <row r="13" spans="2:18" ht="18.600000000000001">
      <c r="B13" s="9" t="s">
        <v>23</v>
      </c>
      <c r="C13" s="10" t="s">
        <v>24</v>
      </c>
      <c r="D13" s="10"/>
      <c r="F13" s="4"/>
      <c r="K13" s="3"/>
    </row>
    <row r="14" spans="2:18" ht="33.75" customHeight="1" thickBot="1">
      <c r="D14" s="6"/>
      <c r="E14" s="7"/>
      <c r="F14" s="4"/>
      <c r="G14" s="7"/>
      <c r="K14" s="3"/>
    </row>
    <row r="15" spans="2:18" s="2" customFormat="1" ht="50.25" customHeight="1">
      <c r="B15" s="46" t="s">
        <v>25</v>
      </c>
      <c r="C15" s="28" t="s">
        <v>26</v>
      </c>
      <c r="D15" s="47" t="s">
        <v>27</v>
      </c>
      <c r="E15" s="47" t="s">
        <v>28</v>
      </c>
      <c r="F15" s="47" t="s">
        <v>29</v>
      </c>
      <c r="G15" s="47" t="s">
        <v>30</v>
      </c>
      <c r="H15" s="47" t="s">
        <v>31</v>
      </c>
      <c r="I15" s="47" t="s">
        <v>32</v>
      </c>
      <c r="J15" s="47" t="s">
        <v>33</v>
      </c>
      <c r="K15" s="47" t="s">
        <v>34</v>
      </c>
      <c r="L15" s="47" t="s">
        <v>35</v>
      </c>
      <c r="M15" s="47" t="s">
        <v>36</v>
      </c>
      <c r="N15" s="47" t="s">
        <v>37</v>
      </c>
      <c r="O15" s="48" t="s">
        <v>38</v>
      </c>
    </row>
    <row r="16" spans="2:18" s="2" customFormat="1" ht="50.25" customHeight="1">
      <c r="B16" s="64" t="s">
        <v>39</v>
      </c>
      <c r="C16" s="65"/>
      <c r="D16" s="66"/>
      <c r="E16" s="49" t="s">
        <v>40</v>
      </c>
      <c r="F16" s="49" t="s">
        <v>41</v>
      </c>
      <c r="G16" s="49" t="s">
        <v>42</v>
      </c>
      <c r="H16" s="49" t="s">
        <v>43</v>
      </c>
      <c r="I16" s="49" t="s">
        <v>44</v>
      </c>
      <c r="J16" s="49" t="s">
        <v>44</v>
      </c>
      <c r="K16" s="49" t="s">
        <v>45</v>
      </c>
      <c r="L16" s="49" t="s">
        <v>46</v>
      </c>
      <c r="M16" s="49" t="s">
        <v>47</v>
      </c>
      <c r="N16" s="49" t="s">
        <v>48</v>
      </c>
      <c r="O16" s="45" t="s">
        <v>49</v>
      </c>
    </row>
    <row r="17" spans="2:15" s="2" customFormat="1" ht="50.25" customHeight="1">
      <c r="B17" s="58" t="s">
        <v>50</v>
      </c>
      <c r="C17" s="50"/>
      <c r="D17" s="51"/>
      <c r="E17" s="52"/>
      <c r="F17" s="18">
        <f>IFERROR(14.5038*E17, "")</f>
        <v>0</v>
      </c>
      <c r="G17" s="50"/>
      <c r="H17" s="19">
        <f>IFERROR(G17/25.4, "")</f>
        <v>0</v>
      </c>
      <c r="I17" s="19">
        <f>IFERROR($I$5*(F17+$I$9)*(H17^2), "")</f>
        <v>0</v>
      </c>
      <c r="J17" s="19">
        <f>IFERROR($I$6*(E17+$I$7)*G17*G17, "")</f>
        <v>0</v>
      </c>
      <c r="K17" s="55"/>
      <c r="L17" s="20">
        <f>IFERROR(J17*K17, "")</f>
        <v>0</v>
      </c>
      <c r="M17" s="56">
        <v>0.5</v>
      </c>
      <c r="N17" s="21">
        <f>IFERROR(L17*M17/1000, "")</f>
        <v>0</v>
      </c>
      <c r="O17" s="29">
        <f>N17*$I$9</f>
        <v>0</v>
      </c>
    </row>
    <row r="18" spans="2:15" s="2" customFormat="1" ht="50.25" customHeight="1">
      <c r="B18" s="59"/>
      <c r="C18" s="50"/>
      <c r="D18" s="51"/>
      <c r="E18" s="53"/>
      <c r="F18" s="18">
        <f t="shared" ref="F18:F37" si="0">IFERROR(14.5038*E18, "")</f>
        <v>0</v>
      </c>
      <c r="G18" s="50"/>
      <c r="H18" s="19">
        <f>IFERROR(G18/25.4, "")</f>
        <v>0</v>
      </c>
      <c r="I18" s="19">
        <f t="shared" ref="I18:I37" si="1">IFERROR($I$5*(F18+$I$9)*(H18^2), "")</f>
        <v>0</v>
      </c>
      <c r="J18" s="19">
        <f t="shared" ref="J18:J37" si="2">IFERROR($I$6*(E18+$I$7)*G18*G18, "")</f>
        <v>0</v>
      </c>
      <c r="K18" s="55"/>
      <c r="L18" s="20">
        <f t="shared" ref="L18:L37" si="3">IFERROR(J18*K18, "")</f>
        <v>0</v>
      </c>
      <c r="M18" s="56">
        <v>0.5</v>
      </c>
      <c r="N18" s="21">
        <f t="shared" ref="N18:N37" si="4">IFERROR(L18*M18/1000, "")</f>
        <v>0</v>
      </c>
      <c r="O18" s="29">
        <f t="shared" ref="O18:O37" si="5">N18*$I$9</f>
        <v>0</v>
      </c>
    </row>
    <row r="19" spans="2:15" s="2" customFormat="1" ht="50.25" customHeight="1">
      <c r="B19" s="59"/>
      <c r="C19" s="50"/>
      <c r="D19" s="51"/>
      <c r="E19" s="54"/>
      <c r="F19" s="18">
        <f t="shared" si="0"/>
        <v>0</v>
      </c>
      <c r="G19" s="50"/>
      <c r="H19" s="19">
        <f t="shared" ref="H19:H37" si="6">IFERROR(G19/25.4, "")</f>
        <v>0</v>
      </c>
      <c r="I19" s="19">
        <f t="shared" si="1"/>
        <v>0</v>
      </c>
      <c r="J19" s="19">
        <f t="shared" si="2"/>
        <v>0</v>
      </c>
      <c r="K19" s="55"/>
      <c r="L19" s="20">
        <f t="shared" si="3"/>
        <v>0</v>
      </c>
      <c r="M19" s="56">
        <v>0.5</v>
      </c>
      <c r="N19" s="21">
        <f t="shared" si="4"/>
        <v>0</v>
      </c>
      <c r="O19" s="29">
        <f t="shared" si="5"/>
        <v>0</v>
      </c>
    </row>
    <row r="20" spans="2:15" s="2" customFormat="1" ht="50.25" customHeight="1">
      <c r="B20" s="59"/>
      <c r="C20" s="50"/>
      <c r="D20" s="51"/>
      <c r="E20" s="54"/>
      <c r="F20" s="18">
        <f t="shared" si="0"/>
        <v>0</v>
      </c>
      <c r="G20" s="50"/>
      <c r="H20" s="19">
        <f t="shared" si="6"/>
        <v>0</v>
      </c>
      <c r="I20" s="19">
        <f t="shared" si="1"/>
        <v>0</v>
      </c>
      <c r="J20" s="19">
        <f t="shared" si="2"/>
        <v>0</v>
      </c>
      <c r="K20" s="55"/>
      <c r="L20" s="20">
        <f t="shared" si="3"/>
        <v>0</v>
      </c>
      <c r="M20" s="56">
        <v>0.5</v>
      </c>
      <c r="N20" s="21">
        <f t="shared" si="4"/>
        <v>0</v>
      </c>
      <c r="O20" s="29">
        <f t="shared" si="5"/>
        <v>0</v>
      </c>
    </row>
    <row r="21" spans="2:15" s="2" customFormat="1" ht="50.25" customHeight="1">
      <c r="B21" s="59"/>
      <c r="C21" s="50"/>
      <c r="D21" s="51"/>
      <c r="E21" s="54"/>
      <c r="F21" s="18">
        <f t="shared" si="0"/>
        <v>0</v>
      </c>
      <c r="G21" s="50"/>
      <c r="H21" s="19">
        <f t="shared" si="6"/>
        <v>0</v>
      </c>
      <c r="I21" s="19">
        <f t="shared" si="1"/>
        <v>0</v>
      </c>
      <c r="J21" s="19">
        <f t="shared" si="2"/>
        <v>0</v>
      </c>
      <c r="K21" s="55"/>
      <c r="L21" s="20">
        <f t="shared" si="3"/>
        <v>0</v>
      </c>
      <c r="M21" s="56">
        <v>0.5</v>
      </c>
      <c r="N21" s="21">
        <f t="shared" si="4"/>
        <v>0</v>
      </c>
      <c r="O21" s="29">
        <f t="shared" si="5"/>
        <v>0</v>
      </c>
    </row>
    <row r="22" spans="2:15" s="2" customFormat="1" ht="50.25" customHeight="1">
      <c r="B22" s="59"/>
      <c r="C22" s="50"/>
      <c r="D22" s="51"/>
      <c r="E22" s="54"/>
      <c r="F22" s="18">
        <f t="shared" si="0"/>
        <v>0</v>
      </c>
      <c r="G22" s="50"/>
      <c r="H22" s="19">
        <f t="shared" si="6"/>
        <v>0</v>
      </c>
      <c r="I22" s="19">
        <f t="shared" si="1"/>
        <v>0</v>
      </c>
      <c r="J22" s="19">
        <f t="shared" si="2"/>
        <v>0</v>
      </c>
      <c r="K22" s="55"/>
      <c r="L22" s="20">
        <f t="shared" si="3"/>
        <v>0</v>
      </c>
      <c r="M22" s="56">
        <v>0.5</v>
      </c>
      <c r="N22" s="21">
        <f t="shared" si="4"/>
        <v>0</v>
      </c>
      <c r="O22" s="29">
        <f t="shared" si="5"/>
        <v>0</v>
      </c>
    </row>
    <row r="23" spans="2:15" s="2" customFormat="1" ht="50.25" customHeight="1">
      <c r="B23" s="59"/>
      <c r="C23" s="50"/>
      <c r="D23" s="51"/>
      <c r="E23" s="54"/>
      <c r="F23" s="18">
        <f t="shared" si="0"/>
        <v>0</v>
      </c>
      <c r="G23" s="50"/>
      <c r="H23" s="19">
        <f t="shared" si="6"/>
        <v>0</v>
      </c>
      <c r="I23" s="19">
        <f t="shared" si="1"/>
        <v>0</v>
      </c>
      <c r="J23" s="19">
        <f t="shared" si="2"/>
        <v>0</v>
      </c>
      <c r="K23" s="55"/>
      <c r="L23" s="20">
        <f t="shared" si="3"/>
        <v>0</v>
      </c>
      <c r="M23" s="56">
        <v>0.5</v>
      </c>
      <c r="N23" s="21">
        <f t="shared" si="4"/>
        <v>0</v>
      </c>
      <c r="O23" s="29">
        <f t="shared" si="5"/>
        <v>0</v>
      </c>
    </row>
    <row r="24" spans="2:15" s="2" customFormat="1" ht="50.25" customHeight="1">
      <c r="B24" s="59"/>
      <c r="C24" s="50"/>
      <c r="D24" s="51"/>
      <c r="E24" s="54"/>
      <c r="F24" s="18">
        <f t="shared" si="0"/>
        <v>0</v>
      </c>
      <c r="G24" s="50"/>
      <c r="H24" s="19">
        <f t="shared" si="6"/>
        <v>0</v>
      </c>
      <c r="I24" s="19">
        <f t="shared" si="1"/>
        <v>0</v>
      </c>
      <c r="J24" s="19">
        <f t="shared" si="2"/>
        <v>0</v>
      </c>
      <c r="K24" s="55"/>
      <c r="L24" s="20">
        <f t="shared" si="3"/>
        <v>0</v>
      </c>
      <c r="M24" s="56">
        <v>0.5</v>
      </c>
      <c r="N24" s="21">
        <f t="shared" si="4"/>
        <v>0</v>
      </c>
      <c r="O24" s="29">
        <f t="shared" si="5"/>
        <v>0</v>
      </c>
    </row>
    <row r="25" spans="2:15" s="2" customFormat="1" ht="50.25" customHeight="1">
      <c r="B25" s="59"/>
      <c r="C25" s="50"/>
      <c r="D25" s="51"/>
      <c r="E25" s="54"/>
      <c r="F25" s="18">
        <f t="shared" si="0"/>
        <v>0</v>
      </c>
      <c r="G25" s="50"/>
      <c r="H25" s="19">
        <f t="shared" si="6"/>
        <v>0</v>
      </c>
      <c r="I25" s="19">
        <f t="shared" si="1"/>
        <v>0</v>
      </c>
      <c r="J25" s="19">
        <f t="shared" si="2"/>
        <v>0</v>
      </c>
      <c r="K25" s="55"/>
      <c r="L25" s="20">
        <f t="shared" si="3"/>
        <v>0</v>
      </c>
      <c r="M25" s="56">
        <v>0.5</v>
      </c>
      <c r="N25" s="21">
        <f t="shared" si="4"/>
        <v>0</v>
      </c>
      <c r="O25" s="29">
        <f t="shared" si="5"/>
        <v>0</v>
      </c>
    </row>
    <row r="26" spans="2:15" s="2" customFormat="1" ht="50.25" customHeight="1">
      <c r="B26" s="59"/>
      <c r="C26" s="50"/>
      <c r="D26" s="51"/>
      <c r="E26" s="54"/>
      <c r="F26" s="18">
        <f t="shared" si="0"/>
        <v>0</v>
      </c>
      <c r="G26" s="50"/>
      <c r="H26" s="19">
        <f t="shared" si="6"/>
        <v>0</v>
      </c>
      <c r="I26" s="19">
        <f t="shared" si="1"/>
        <v>0</v>
      </c>
      <c r="J26" s="19">
        <f t="shared" si="2"/>
        <v>0</v>
      </c>
      <c r="K26" s="55"/>
      <c r="L26" s="20">
        <f t="shared" si="3"/>
        <v>0</v>
      </c>
      <c r="M26" s="56">
        <v>0.5</v>
      </c>
      <c r="N26" s="21">
        <f t="shared" si="4"/>
        <v>0</v>
      </c>
      <c r="O26" s="29">
        <f t="shared" si="5"/>
        <v>0</v>
      </c>
    </row>
    <row r="27" spans="2:15" s="2" customFormat="1" ht="50.25" customHeight="1">
      <c r="B27" s="59"/>
      <c r="C27" s="50"/>
      <c r="D27" s="51"/>
      <c r="E27" s="54"/>
      <c r="F27" s="18">
        <f t="shared" si="0"/>
        <v>0</v>
      </c>
      <c r="G27" s="50"/>
      <c r="H27" s="19">
        <f t="shared" si="6"/>
        <v>0</v>
      </c>
      <c r="I27" s="19">
        <f t="shared" si="1"/>
        <v>0</v>
      </c>
      <c r="J27" s="19">
        <f t="shared" si="2"/>
        <v>0</v>
      </c>
      <c r="K27" s="55"/>
      <c r="L27" s="20">
        <f t="shared" si="3"/>
        <v>0</v>
      </c>
      <c r="M27" s="56">
        <v>0.5</v>
      </c>
      <c r="N27" s="21">
        <f t="shared" si="4"/>
        <v>0</v>
      </c>
      <c r="O27" s="29">
        <f t="shared" si="5"/>
        <v>0</v>
      </c>
    </row>
    <row r="28" spans="2:15" s="2" customFormat="1" ht="50.25" customHeight="1">
      <c r="B28" s="59"/>
      <c r="C28" s="50"/>
      <c r="D28" s="51"/>
      <c r="E28" s="54"/>
      <c r="F28" s="18">
        <f t="shared" si="0"/>
        <v>0</v>
      </c>
      <c r="G28" s="50"/>
      <c r="H28" s="19">
        <f t="shared" si="6"/>
        <v>0</v>
      </c>
      <c r="I28" s="19">
        <f t="shared" si="1"/>
        <v>0</v>
      </c>
      <c r="J28" s="19">
        <f t="shared" si="2"/>
        <v>0</v>
      </c>
      <c r="K28" s="55"/>
      <c r="L28" s="20">
        <f t="shared" si="3"/>
        <v>0</v>
      </c>
      <c r="M28" s="56">
        <v>0.5</v>
      </c>
      <c r="N28" s="21">
        <f t="shared" si="4"/>
        <v>0</v>
      </c>
      <c r="O28" s="29">
        <f t="shared" si="5"/>
        <v>0</v>
      </c>
    </row>
    <row r="29" spans="2:15" s="2" customFormat="1" ht="50.25" customHeight="1">
      <c r="B29" s="59"/>
      <c r="C29" s="50"/>
      <c r="D29" s="51"/>
      <c r="E29" s="54"/>
      <c r="F29" s="18">
        <f t="shared" si="0"/>
        <v>0</v>
      </c>
      <c r="G29" s="50"/>
      <c r="H29" s="19">
        <f t="shared" si="6"/>
        <v>0</v>
      </c>
      <c r="I29" s="19">
        <f t="shared" si="1"/>
        <v>0</v>
      </c>
      <c r="J29" s="19">
        <f t="shared" si="2"/>
        <v>0</v>
      </c>
      <c r="K29" s="55"/>
      <c r="L29" s="20">
        <f t="shared" si="3"/>
        <v>0</v>
      </c>
      <c r="M29" s="56">
        <v>0.5</v>
      </c>
      <c r="N29" s="21">
        <f t="shared" si="4"/>
        <v>0</v>
      </c>
      <c r="O29" s="29">
        <f t="shared" si="5"/>
        <v>0</v>
      </c>
    </row>
    <row r="30" spans="2:15" s="2" customFormat="1" ht="50.25" customHeight="1">
      <c r="B30" s="59"/>
      <c r="C30" s="50"/>
      <c r="D30" s="51"/>
      <c r="E30" s="54"/>
      <c r="F30" s="18">
        <f t="shared" si="0"/>
        <v>0</v>
      </c>
      <c r="G30" s="50"/>
      <c r="H30" s="19">
        <f t="shared" si="6"/>
        <v>0</v>
      </c>
      <c r="I30" s="19">
        <f t="shared" si="1"/>
        <v>0</v>
      </c>
      <c r="J30" s="19">
        <f t="shared" si="2"/>
        <v>0</v>
      </c>
      <c r="K30" s="55"/>
      <c r="L30" s="20">
        <f t="shared" si="3"/>
        <v>0</v>
      </c>
      <c r="M30" s="56">
        <v>0.5</v>
      </c>
      <c r="N30" s="21">
        <f t="shared" si="4"/>
        <v>0</v>
      </c>
      <c r="O30" s="29">
        <f t="shared" si="5"/>
        <v>0</v>
      </c>
    </row>
    <row r="31" spans="2:15" s="2" customFormat="1" ht="50.25" customHeight="1">
      <c r="B31" s="59"/>
      <c r="C31" s="50"/>
      <c r="D31" s="51"/>
      <c r="E31" s="54"/>
      <c r="F31" s="18">
        <f t="shared" si="0"/>
        <v>0</v>
      </c>
      <c r="G31" s="50"/>
      <c r="H31" s="19">
        <f t="shared" si="6"/>
        <v>0</v>
      </c>
      <c r="I31" s="19">
        <f t="shared" si="1"/>
        <v>0</v>
      </c>
      <c r="J31" s="19">
        <f t="shared" si="2"/>
        <v>0</v>
      </c>
      <c r="K31" s="55"/>
      <c r="L31" s="20">
        <f t="shared" si="3"/>
        <v>0</v>
      </c>
      <c r="M31" s="56">
        <v>0.5</v>
      </c>
      <c r="N31" s="21">
        <f t="shared" si="4"/>
        <v>0</v>
      </c>
      <c r="O31" s="29">
        <f t="shared" si="5"/>
        <v>0</v>
      </c>
    </row>
    <row r="32" spans="2:15" s="2" customFormat="1" ht="50.25" customHeight="1">
      <c r="B32" s="59"/>
      <c r="C32" s="50"/>
      <c r="D32" s="51"/>
      <c r="E32" s="54"/>
      <c r="F32" s="18">
        <f t="shared" si="0"/>
        <v>0</v>
      </c>
      <c r="G32" s="50"/>
      <c r="H32" s="19">
        <f t="shared" si="6"/>
        <v>0</v>
      </c>
      <c r="I32" s="19">
        <f t="shared" si="1"/>
        <v>0</v>
      </c>
      <c r="J32" s="19">
        <f t="shared" si="2"/>
        <v>0</v>
      </c>
      <c r="K32" s="55"/>
      <c r="L32" s="20">
        <f t="shared" si="3"/>
        <v>0</v>
      </c>
      <c r="M32" s="56">
        <v>0.5</v>
      </c>
      <c r="N32" s="21">
        <f t="shared" si="4"/>
        <v>0</v>
      </c>
      <c r="O32" s="29">
        <f t="shared" si="5"/>
        <v>0</v>
      </c>
    </row>
    <row r="33" spans="2:15" s="2" customFormat="1" ht="50.25" customHeight="1">
      <c r="B33" s="59"/>
      <c r="C33" s="50"/>
      <c r="D33" s="51"/>
      <c r="E33" s="54"/>
      <c r="F33" s="18">
        <f t="shared" si="0"/>
        <v>0</v>
      </c>
      <c r="G33" s="50"/>
      <c r="H33" s="19">
        <f t="shared" si="6"/>
        <v>0</v>
      </c>
      <c r="I33" s="19">
        <f t="shared" si="1"/>
        <v>0</v>
      </c>
      <c r="J33" s="19">
        <f t="shared" si="2"/>
        <v>0</v>
      </c>
      <c r="K33" s="55"/>
      <c r="L33" s="20">
        <f t="shared" si="3"/>
        <v>0</v>
      </c>
      <c r="M33" s="56">
        <v>0.5</v>
      </c>
      <c r="N33" s="21">
        <f t="shared" si="4"/>
        <v>0</v>
      </c>
      <c r="O33" s="29">
        <f t="shared" si="5"/>
        <v>0</v>
      </c>
    </row>
    <row r="34" spans="2:15" s="2" customFormat="1" ht="50.25" customHeight="1">
      <c r="B34" s="59"/>
      <c r="C34" s="50"/>
      <c r="D34" s="51"/>
      <c r="E34" s="54"/>
      <c r="F34" s="18">
        <f t="shared" si="0"/>
        <v>0</v>
      </c>
      <c r="G34" s="50"/>
      <c r="H34" s="19">
        <f t="shared" si="6"/>
        <v>0</v>
      </c>
      <c r="I34" s="19">
        <f t="shared" si="1"/>
        <v>0</v>
      </c>
      <c r="J34" s="19">
        <f t="shared" si="2"/>
        <v>0</v>
      </c>
      <c r="K34" s="55"/>
      <c r="L34" s="20">
        <f t="shared" si="3"/>
        <v>0</v>
      </c>
      <c r="M34" s="56">
        <v>0.5</v>
      </c>
      <c r="N34" s="21">
        <f t="shared" si="4"/>
        <v>0</v>
      </c>
      <c r="O34" s="29">
        <f t="shared" si="5"/>
        <v>0</v>
      </c>
    </row>
    <row r="35" spans="2:15" s="2" customFormat="1" ht="50.25" customHeight="1">
      <c r="B35" s="59"/>
      <c r="C35" s="50"/>
      <c r="D35" s="51"/>
      <c r="E35" s="54"/>
      <c r="F35" s="18">
        <f t="shared" si="0"/>
        <v>0</v>
      </c>
      <c r="G35" s="50"/>
      <c r="H35" s="19">
        <f t="shared" si="6"/>
        <v>0</v>
      </c>
      <c r="I35" s="19">
        <f t="shared" si="1"/>
        <v>0</v>
      </c>
      <c r="J35" s="19">
        <f t="shared" si="2"/>
        <v>0</v>
      </c>
      <c r="K35" s="55"/>
      <c r="L35" s="20">
        <f t="shared" si="3"/>
        <v>0</v>
      </c>
      <c r="M35" s="56">
        <v>0.5</v>
      </c>
      <c r="N35" s="21">
        <f t="shared" si="4"/>
        <v>0</v>
      </c>
      <c r="O35" s="29">
        <f t="shared" si="5"/>
        <v>0</v>
      </c>
    </row>
    <row r="36" spans="2:15" s="2" customFormat="1" ht="50.25" customHeight="1">
      <c r="B36" s="59"/>
      <c r="C36" s="50"/>
      <c r="D36" s="51"/>
      <c r="E36" s="54"/>
      <c r="F36" s="18">
        <f t="shared" si="0"/>
        <v>0</v>
      </c>
      <c r="G36" s="50"/>
      <c r="H36" s="19">
        <f t="shared" si="6"/>
        <v>0</v>
      </c>
      <c r="I36" s="19">
        <f t="shared" si="1"/>
        <v>0</v>
      </c>
      <c r="J36" s="19">
        <f t="shared" si="2"/>
        <v>0</v>
      </c>
      <c r="K36" s="55"/>
      <c r="L36" s="20">
        <f t="shared" si="3"/>
        <v>0</v>
      </c>
      <c r="M36" s="56">
        <v>0.5</v>
      </c>
      <c r="N36" s="21">
        <f t="shared" si="4"/>
        <v>0</v>
      </c>
      <c r="O36" s="29">
        <f t="shared" si="5"/>
        <v>0</v>
      </c>
    </row>
    <row r="37" spans="2:15" s="2" customFormat="1" ht="50.25" customHeight="1">
      <c r="B37" s="60"/>
      <c r="C37" s="50"/>
      <c r="D37" s="51"/>
      <c r="E37" s="54"/>
      <c r="F37" s="18">
        <f t="shared" si="0"/>
        <v>0</v>
      </c>
      <c r="G37" s="50"/>
      <c r="H37" s="19">
        <f t="shared" si="6"/>
        <v>0</v>
      </c>
      <c r="I37" s="19">
        <f t="shared" si="1"/>
        <v>0</v>
      </c>
      <c r="J37" s="19">
        <f t="shared" si="2"/>
        <v>0</v>
      </c>
      <c r="K37" s="55"/>
      <c r="L37" s="20">
        <f t="shared" si="3"/>
        <v>0</v>
      </c>
      <c r="M37" s="56">
        <v>0.5</v>
      </c>
      <c r="N37" s="21">
        <f t="shared" si="4"/>
        <v>0</v>
      </c>
      <c r="O37" s="29">
        <f t="shared" si="5"/>
        <v>0</v>
      </c>
    </row>
    <row r="38" spans="2:15" ht="33.75" customHeight="1" thickBot="1">
      <c r="B38" s="30"/>
      <c r="C38" s="31"/>
      <c r="D38" s="32"/>
      <c r="E38" s="32"/>
      <c r="F38" s="32"/>
      <c r="G38" s="32"/>
      <c r="H38" s="32"/>
      <c r="I38" s="32"/>
      <c r="J38" s="32"/>
      <c r="K38" s="33" t="s">
        <v>51</v>
      </c>
      <c r="L38" s="33"/>
      <c r="M38" s="33"/>
      <c r="N38" s="33"/>
      <c r="O38" s="34">
        <f>SUM(O17:O37)</f>
        <v>0</v>
      </c>
    </row>
    <row r="40" spans="2:15" ht="18.75" customHeight="1">
      <c r="C40" s="1"/>
    </row>
    <row r="41" spans="2:15" ht="18.75" customHeight="1">
      <c r="C41" s="1"/>
    </row>
    <row r="42" spans="2:15" ht="18.75" customHeight="1">
      <c r="C42" s="1"/>
    </row>
    <row r="43" spans="2:15">
      <c r="C43" s="1"/>
    </row>
    <row r="44" spans="2:15">
      <c r="C44" s="1"/>
    </row>
    <row r="46" spans="2:15" ht="14.25" customHeight="1"/>
  </sheetData>
  <sheetProtection algorithmName="SHA-512" hashValue="T92MMNOwe4tBmc/oxoZKqVr320ZuBprqD/imlaFvuFq+gsewrCLQ3BtcsKZgJ3vRnAmXUJXRK68O8GHN9z6DGQ==" saltValue="PQ++T9hhf56uB1LxwW6cww==" spinCount="100000" sheet="1" objects="1" scenarios="1"/>
  <mergeCells count="11">
    <mergeCell ref="B17:B37"/>
    <mergeCell ref="J5:M5"/>
    <mergeCell ref="J9:M9"/>
    <mergeCell ref="B16:D16"/>
    <mergeCell ref="B4:G4"/>
    <mergeCell ref="E5:E6"/>
    <mergeCell ref="H5:H8"/>
    <mergeCell ref="J6:M6"/>
    <mergeCell ref="E7:E8"/>
    <mergeCell ref="J7:M7"/>
    <mergeCell ref="J8:M8"/>
  </mergeCells>
  <pageMargins left="0.7" right="0.7" top="0.75" bottom="0.75" header="0.3" footer="0.3"/>
  <pageSetup paperSize="9" scale="40" fitToHeight="0" orientation="landscape" r:id="rId1"/>
  <ignoredErrors>
    <ignoredError sqref="F38:N38 M17 M18 M1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00B050"/>
    <pageSetUpPr fitToPage="1"/>
  </sheetPr>
  <dimension ref="B2:R29"/>
  <sheetViews>
    <sheetView zoomScale="80" zoomScaleNormal="80" workbookViewId="0">
      <selection activeCell="K17" sqref="K17:K20"/>
    </sheetView>
  </sheetViews>
  <sheetFormatPr defaultColWidth="9.140625" defaultRowHeight="12.95"/>
  <cols>
    <col min="1" max="1" width="14" style="1" customWidth="1"/>
    <col min="2" max="2" width="32.42578125" style="1" customWidth="1"/>
    <col min="3" max="3" width="29.7109375" style="7" customWidth="1"/>
    <col min="4" max="4" width="20.28515625" style="1" customWidth="1"/>
    <col min="5" max="5" width="22.5703125" style="1" customWidth="1"/>
    <col min="6" max="6" width="15.42578125" style="1" customWidth="1"/>
    <col min="7" max="7" width="16.42578125" style="1" customWidth="1"/>
    <col min="8" max="8" width="28.28515625" style="1" customWidth="1"/>
    <col min="9" max="9" width="20.85546875" style="1" customWidth="1"/>
    <col min="10" max="10" width="15.5703125" style="1" customWidth="1"/>
    <col min="11" max="11" width="14.5703125" style="1" bestFit="1" customWidth="1"/>
    <col min="12" max="12" width="16.7109375" style="1" customWidth="1"/>
    <col min="13" max="13" width="16" style="1" customWidth="1"/>
    <col min="14" max="14" width="21.28515625" style="1" customWidth="1"/>
    <col min="15" max="15" width="29.140625" style="1" customWidth="1"/>
    <col min="16" max="16" width="11" style="1" customWidth="1"/>
    <col min="17" max="17" width="11" style="1" bestFit="1" customWidth="1"/>
    <col min="18" max="16384" width="9.140625" style="1"/>
  </cols>
  <sheetData>
    <row r="2" spans="2:18" ht="21">
      <c r="B2" s="17" t="s">
        <v>52</v>
      </c>
    </row>
    <row r="4" spans="2:18" ht="52.5" customHeight="1">
      <c r="B4" s="77" t="s">
        <v>1</v>
      </c>
      <c r="C4" s="77"/>
      <c r="D4" s="77"/>
      <c r="E4" s="77"/>
      <c r="F4" s="77"/>
      <c r="G4" s="77"/>
      <c r="H4" s="36"/>
      <c r="I4" s="36"/>
      <c r="J4" s="36"/>
      <c r="K4" s="11"/>
      <c r="L4" s="3"/>
      <c r="R4" s="3"/>
    </row>
    <row r="5" spans="2:18" ht="25.15" customHeight="1">
      <c r="B5" s="43" t="s">
        <v>2</v>
      </c>
      <c r="C5" s="8" t="s">
        <v>3</v>
      </c>
      <c r="D5" s="8"/>
      <c r="E5" s="78" t="s">
        <v>4</v>
      </c>
      <c r="F5" s="4"/>
      <c r="G5" s="4"/>
      <c r="H5" s="70" t="s">
        <v>5</v>
      </c>
      <c r="I5" s="23">
        <v>24.24</v>
      </c>
      <c r="J5" s="61" t="s">
        <v>6</v>
      </c>
      <c r="K5" s="62"/>
      <c r="L5" s="62"/>
      <c r="M5" s="63"/>
      <c r="R5" s="3"/>
    </row>
    <row r="6" spans="2:18" ht="25.15" customHeight="1">
      <c r="B6" s="43" t="s">
        <v>7</v>
      </c>
      <c r="C6" s="8" t="s">
        <v>8</v>
      </c>
      <c r="D6" s="8"/>
      <c r="E6" s="79"/>
      <c r="F6" s="4"/>
      <c r="G6" s="4"/>
      <c r="H6" s="71"/>
      <c r="I6" s="23">
        <f>(24.24*14.508/(25.4*25.4*2.20462))</f>
        <v>0.24725152914848469</v>
      </c>
      <c r="J6" s="61" t="s">
        <v>9</v>
      </c>
      <c r="K6" s="62"/>
      <c r="L6" s="62"/>
      <c r="M6" s="63"/>
      <c r="R6" s="3"/>
    </row>
    <row r="7" spans="2:18" ht="25.15" customHeight="1">
      <c r="B7" s="16"/>
      <c r="C7" s="8"/>
      <c r="D7" s="8"/>
      <c r="E7" s="73" t="s">
        <v>10</v>
      </c>
      <c r="F7" s="4"/>
      <c r="G7" s="4"/>
      <c r="H7" s="71"/>
      <c r="I7" s="23">
        <v>1.01325</v>
      </c>
      <c r="J7" s="61" t="s">
        <v>11</v>
      </c>
      <c r="K7" s="62"/>
      <c r="L7" s="62"/>
      <c r="M7" s="63"/>
      <c r="R7" s="3"/>
    </row>
    <row r="8" spans="2:18" ht="25.15" customHeight="1">
      <c r="B8" s="9" t="s">
        <v>12</v>
      </c>
      <c r="C8" s="10"/>
      <c r="D8" s="10"/>
      <c r="E8" s="73"/>
      <c r="F8" s="4"/>
      <c r="G8" s="4"/>
      <c r="H8" s="72"/>
      <c r="I8" s="24">
        <v>14.6959</v>
      </c>
      <c r="J8" s="61" t="s">
        <v>13</v>
      </c>
      <c r="K8" s="62"/>
      <c r="L8" s="62"/>
      <c r="M8" s="63"/>
      <c r="R8" s="3"/>
    </row>
    <row r="9" spans="2:18" ht="25.15" customHeight="1">
      <c r="B9" s="9" t="s">
        <v>14</v>
      </c>
      <c r="C9" s="10" t="s">
        <v>15</v>
      </c>
      <c r="D9" s="10"/>
      <c r="E9" s="35" t="s">
        <v>16</v>
      </c>
      <c r="F9" s="4"/>
      <c r="G9" s="4"/>
      <c r="H9" s="23" t="s">
        <v>17</v>
      </c>
      <c r="I9" s="25">
        <v>750</v>
      </c>
      <c r="J9" s="61" t="s">
        <v>18</v>
      </c>
      <c r="K9" s="62"/>
      <c r="L9" s="62"/>
      <c r="M9" s="63"/>
      <c r="R9" s="3"/>
    </row>
    <row r="10" spans="2:18" ht="25.15" customHeight="1">
      <c r="B10" s="44">
        <f>(24.24*14.508/(25.4*25.4*2.20462))</f>
        <v>0.24725152914848469</v>
      </c>
      <c r="C10" s="10" t="s">
        <v>19</v>
      </c>
      <c r="D10" s="10"/>
      <c r="E10" s="41"/>
      <c r="F10" s="4"/>
      <c r="G10" s="4"/>
      <c r="H10" s="37"/>
      <c r="I10" s="39"/>
      <c r="J10" s="40"/>
      <c r="K10" s="40"/>
      <c r="L10" s="40"/>
      <c r="M10" s="40"/>
    </row>
    <row r="11" spans="2:18" ht="25.15" customHeight="1">
      <c r="B11" s="9">
        <v>24.24</v>
      </c>
      <c r="C11" s="10" t="s">
        <v>20</v>
      </c>
      <c r="D11" s="10"/>
      <c r="F11" s="4"/>
      <c r="G11" s="4"/>
    </row>
    <row r="12" spans="2:18" ht="18.600000000000001">
      <c r="B12" s="9" t="s">
        <v>21</v>
      </c>
      <c r="C12" s="10" t="s">
        <v>22</v>
      </c>
      <c r="D12" s="10"/>
      <c r="F12" s="4"/>
      <c r="K12" s="5"/>
    </row>
    <row r="13" spans="2:18" ht="18.600000000000001">
      <c r="B13" s="9" t="s">
        <v>23</v>
      </c>
      <c r="C13" s="10" t="s">
        <v>24</v>
      </c>
      <c r="D13" s="10"/>
      <c r="F13" s="4"/>
      <c r="K13" s="3"/>
    </row>
    <row r="14" spans="2:18" ht="33.75" customHeight="1" thickBot="1">
      <c r="D14" s="6"/>
      <c r="E14" s="7"/>
      <c r="F14" s="4"/>
      <c r="G14" s="7"/>
      <c r="K14" s="3"/>
    </row>
    <row r="15" spans="2:18" s="2" customFormat="1" ht="82.5" customHeight="1">
      <c r="B15" s="46" t="s">
        <v>25</v>
      </c>
      <c r="C15" s="28" t="s">
        <v>26</v>
      </c>
      <c r="D15" s="47" t="s">
        <v>27</v>
      </c>
      <c r="E15" s="47" t="s">
        <v>28</v>
      </c>
      <c r="F15" s="47" t="s">
        <v>29</v>
      </c>
      <c r="G15" s="47" t="s">
        <v>30</v>
      </c>
      <c r="H15" s="47" t="s">
        <v>31</v>
      </c>
      <c r="I15" s="47" t="s">
        <v>53</v>
      </c>
      <c r="J15" s="47" t="s">
        <v>54</v>
      </c>
      <c r="K15" s="47" t="s">
        <v>34</v>
      </c>
      <c r="L15" s="47" t="s">
        <v>55</v>
      </c>
      <c r="M15" s="47" t="s">
        <v>36</v>
      </c>
      <c r="N15" s="47" t="s">
        <v>37</v>
      </c>
      <c r="O15" s="48" t="s">
        <v>56</v>
      </c>
    </row>
    <row r="16" spans="2:18" s="2" customFormat="1" ht="61.5" customHeight="1">
      <c r="B16" s="64" t="s">
        <v>57</v>
      </c>
      <c r="C16" s="65"/>
      <c r="D16" s="66"/>
      <c r="E16" s="49" t="s">
        <v>40</v>
      </c>
      <c r="F16" s="49" t="s">
        <v>41</v>
      </c>
      <c r="G16" s="49" t="s">
        <v>42</v>
      </c>
      <c r="H16" s="49" t="s">
        <v>43</v>
      </c>
      <c r="I16" s="49" t="s">
        <v>58</v>
      </c>
      <c r="J16" s="49" t="s">
        <v>59</v>
      </c>
      <c r="K16" s="49" t="s">
        <v>45</v>
      </c>
      <c r="L16" s="49" t="s">
        <v>46</v>
      </c>
      <c r="M16" s="49" t="s">
        <v>47</v>
      </c>
      <c r="N16" s="49" t="s">
        <v>48</v>
      </c>
      <c r="O16" s="45" t="s">
        <v>60</v>
      </c>
    </row>
    <row r="17" spans="2:15" s="2" customFormat="1" ht="50.25" customHeight="1">
      <c r="B17" s="74" t="s">
        <v>61</v>
      </c>
      <c r="C17" s="12">
        <v>15</v>
      </c>
      <c r="D17" s="13" t="s">
        <v>62</v>
      </c>
      <c r="E17" s="14">
        <v>12</v>
      </c>
      <c r="F17" s="18">
        <f>14.5038*E17</f>
        <v>174.04560000000001</v>
      </c>
      <c r="G17" s="12">
        <v>3</v>
      </c>
      <c r="H17" s="19">
        <f>G17/25.4</f>
        <v>0.11811023622047245</v>
      </c>
      <c r="I17" s="19">
        <f>$I$5*(F17+$I$8)*(H17^2)</f>
        <v>63.822688387376786</v>
      </c>
      <c r="J17" s="19">
        <f>$I$6*(E17+$I$7)*(G17^2)</f>
        <v>28.957913655223663</v>
      </c>
      <c r="K17" s="22">
        <v>7200</v>
      </c>
      <c r="L17" s="26">
        <f>J17*K17</f>
        <v>208496.97831761037</v>
      </c>
      <c r="M17" s="27">
        <v>0.5</v>
      </c>
      <c r="N17" s="21">
        <f>L17*M17/1000</f>
        <v>104.24848915880519</v>
      </c>
      <c r="O17" s="29">
        <f>N17*I9</f>
        <v>78186.366869103891</v>
      </c>
    </row>
    <row r="18" spans="2:15" s="2" customFormat="1" ht="50.25" customHeight="1">
      <c r="B18" s="75"/>
      <c r="C18" s="12">
        <v>34</v>
      </c>
      <c r="D18" s="13" t="s">
        <v>62</v>
      </c>
      <c r="E18" s="15">
        <v>12</v>
      </c>
      <c r="F18" s="18">
        <f t="shared" ref="F18:F20" si="0">14.5038*E18</f>
        <v>174.04560000000001</v>
      </c>
      <c r="G18" s="12">
        <v>9</v>
      </c>
      <c r="H18" s="19">
        <f t="shared" ref="H18:H20" si="1">G18/25.4</f>
        <v>0.35433070866141736</v>
      </c>
      <c r="I18" s="19">
        <f>$I$5*(F18+$I$8)*(H18^2)</f>
        <v>574.40419548639113</v>
      </c>
      <c r="J18" s="19">
        <f t="shared" ref="J18:J20" si="2">$I$6*(E18+$I$7)*(G18*G18)</f>
        <v>260.62122289701296</v>
      </c>
      <c r="K18" s="22">
        <v>5000</v>
      </c>
      <c r="L18" s="26">
        <f t="shared" ref="L18:L20" si="3">J18*K18</f>
        <v>1303106.1144850648</v>
      </c>
      <c r="M18" s="27">
        <v>0.5</v>
      </c>
      <c r="N18" s="21">
        <f t="shared" ref="N18:N20" si="4">L18*M18/1000</f>
        <v>651.55305724253242</v>
      </c>
      <c r="O18" s="29">
        <f>N18*I9</f>
        <v>488664.79293189931</v>
      </c>
    </row>
    <row r="19" spans="2:15" s="2" customFormat="1" ht="50.25" customHeight="1">
      <c r="B19" s="75"/>
      <c r="C19" s="12">
        <v>39</v>
      </c>
      <c r="D19" s="13" t="s">
        <v>62</v>
      </c>
      <c r="E19" s="15">
        <v>12</v>
      </c>
      <c r="F19" s="18">
        <f t="shared" si="0"/>
        <v>174.04560000000001</v>
      </c>
      <c r="G19" s="12">
        <v>9</v>
      </c>
      <c r="H19" s="19">
        <f t="shared" si="1"/>
        <v>0.35433070866141736</v>
      </c>
      <c r="I19" s="19">
        <f t="shared" ref="I19:I20" si="5">$I$5*(F19+$I$8)*(H19^2)</f>
        <v>574.40419548639113</v>
      </c>
      <c r="J19" s="19">
        <f t="shared" si="2"/>
        <v>260.62122289701296</v>
      </c>
      <c r="K19" s="22">
        <v>7200</v>
      </c>
      <c r="L19" s="26">
        <f t="shared" si="3"/>
        <v>1876472.8048584934</v>
      </c>
      <c r="M19" s="27">
        <v>0.5</v>
      </c>
      <c r="N19" s="21">
        <f t="shared" si="4"/>
        <v>938.23640242924671</v>
      </c>
      <c r="O19" s="29">
        <f>N19*I9</f>
        <v>703677.30182193499</v>
      </c>
    </row>
    <row r="20" spans="2:15" s="2" customFormat="1" ht="50.25" customHeight="1">
      <c r="B20" s="76"/>
      <c r="C20" s="12">
        <v>56</v>
      </c>
      <c r="D20" s="13" t="s">
        <v>62</v>
      </c>
      <c r="E20" s="15">
        <v>12</v>
      </c>
      <c r="F20" s="18">
        <f t="shared" si="0"/>
        <v>174.04560000000001</v>
      </c>
      <c r="G20" s="12">
        <v>16</v>
      </c>
      <c r="H20" s="19">
        <f t="shared" si="1"/>
        <v>0.62992125984251968</v>
      </c>
      <c r="I20" s="19">
        <f t="shared" si="5"/>
        <v>1815.4009141298284</v>
      </c>
      <c r="J20" s="19">
        <f t="shared" si="2"/>
        <v>823.69176619302868</v>
      </c>
      <c r="K20" s="22">
        <v>8400</v>
      </c>
      <c r="L20" s="26">
        <f t="shared" si="3"/>
        <v>6919010.836021441</v>
      </c>
      <c r="M20" s="27">
        <v>0.5</v>
      </c>
      <c r="N20" s="21">
        <f t="shared" si="4"/>
        <v>3459.5054180107204</v>
      </c>
      <c r="O20" s="29">
        <f>N20*I9</f>
        <v>2594629.0635080403</v>
      </c>
    </row>
    <row r="21" spans="2:15" ht="33.75" customHeight="1" thickBot="1">
      <c r="B21" s="30"/>
      <c r="C21" s="31"/>
      <c r="D21" s="32"/>
      <c r="E21" s="32"/>
      <c r="F21" s="32"/>
      <c r="G21" s="32"/>
      <c r="H21" s="32"/>
      <c r="I21" s="32"/>
      <c r="J21" s="32"/>
      <c r="K21" s="33" t="s">
        <v>51</v>
      </c>
      <c r="L21" s="33"/>
      <c r="M21" s="33"/>
      <c r="N21" s="33"/>
      <c r="O21" s="34">
        <f>SUM(O17:O20)</f>
        <v>3865157.5251309783</v>
      </c>
    </row>
    <row r="23" spans="2:15" ht="18.75" customHeight="1">
      <c r="C23" s="1"/>
    </row>
    <row r="24" spans="2:15" ht="18.75" customHeight="1">
      <c r="C24" s="1"/>
    </row>
    <row r="25" spans="2:15" ht="18.75" customHeight="1">
      <c r="C25" s="1"/>
    </row>
    <row r="26" spans="2:15">
      <c r="C26" s="1"/>
    </row>
    <row r="27" spans="2:15">
      <c r="C27" s="1"/>
    </row>
    <row r="29" spans="2:15" ht="14.25" customHeight="1"/>
  </sheetData>
  <sheetProtection algorithmName="SHA-512" hashValue="ELe+X5gihyCRLtcB5OlLfF1F3IXmUJtnX+Od8b1AUuN+RwWyR5v0CLdNZSlhoP2p5O9NJHJEoOghorFplAoiEw==" saltValue="Enb0vHCrB81dMrJy2E35mA==" spinCount="100000" sheet="1" objects="1" scenarios="1"/>
  <mergeCells count="11">
    <mergeCell ref="B17:B20"/>
    <mergeCell ref="B4:G4"/>
    <mergeCell ref="J9:M9"/>
    <mergeCell ref="J5:M5"/>
    <mergeCell ref="B16:D16"/>
    <mergeCell ref="E5:E6"/>
    <mergeCell ref="H5:H8"/>
    <mergeCell ref="J6:M6"/>
    <mergeCell ref="E7:E8"/>
    <mergeCell ref="J7:M7"/>
    <mergeCell ref="J8:M8"/>
  </mergeCells>
  <pageMargins left="0.7" right="0.7" top="0.75" bottom="0.75" header="0.3" footer="0.3"/>
  <pageSetup paperSize="9" scale="41" fitToHeight="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B0DE18B1AE8646BF1017EDE756400C" ma:contentTypeVersion="4" ma:contentTypeDescription="Create a new document." ma:contentTypeScope="" ma:versionID="307bdffd6d35e3730873e53b1b24b9c9">
  <xsd:schema xmlns:xsd="http://www.w3.org/2001/XMLSchema" xmlns:xs="http://www.w3.org/2001/XMLSchema" xmlns:p="http://schemas.microsoft.com/office/2006/metadata/properties" xmlns:ns2="030239c5-ec77-4c31-915e-84b443263db0" xmlns:ns3="8d70b670-d064-4aa3-bdfb-67aa7bbc18e5" targetNamespace="http://schemas.microsoft.com/office/2006/metadata/properties" ma:root="true" ma:fieldsID="46d77afa5d30580f3f8b0f2003e1713c" ns2:_="" ns3:_="">
    <xsd:import namespace="030239c5-ec77-4c31-915e-84b443263db0"/>
    <xsd:import namespace="8d70b670-d064-4aa3-bdfb-67aa7bbc18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39c5-ec77-4c31-915e-84b443263d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b670-d064-4aa3-bdfb-67aa7bbc18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D00DFB-9B50-4B15-82EB-AF4CAA856EAC}"/>
</file>

<file path=customXml/itemProps2.xml><?xml version="1.0" encoding="utf-8"?>
<ds:datastoreItem xmlns:ds="http://schemas.openxmlformats.org/officeDocument/2006/customXml" ds:itemID="{7067E2EF-71D2-4308-BD39-DAE349D30C1A}"/>
</file>

<file path=customXml/itemProps3.xml><?xml version="1.0" encoding="utf-8"?>
<ds:datastoreItem xmlns:ds="http://schemas.openxmlformats.org/officeDocument/2006/customXml" ds:itemID="{3FC6A1DD-A7BC-406D-80F4-6990B9606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O'Callaghan</dc:creator>
  <cp:keywords/>
  <dc:description/>
  <cp:lastModifiedBy/>
  <cp:revision/>
  <dcterms:created xsi:type="dcterms:W3CDTF">2020-05-29T10:16:31Z</dcterms:created>
  <dcterms:modified xsi:type="dcterms:W3CDTF">2023-05-11T09:43:25Z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0x01010014B0DE18B1AE8646BF1017EDE756400C</vt:lpwstr>
  </property>
</Properties>
</file>